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D:\Inventarisatie 2017 publiceerbaar\Provincie\"/>
    </mc:Choice>
  </mc:AlternateContent>
  <bookViews>
    <workbookView xWindow="0" yWindow="0" windowWidth="19200" windowHeight="6950"/>
  </bookViews>
  <sheets>
    <sheet name="data.overheid.nl dataset" sheetId="1" r:id="rId1"/>
  </sheets>
  <definedNames>
    <definedName name="_xlnm._FilterDatabase" localSheetId="0" hidden="1">'data.overheid.nl dataset'!$A$5:$Q$224</definedName>
    <definedName name="_xlnm.Print_Area" localSheetId="0">#REF!</definedName>
    <definedName name="_xlnm.Sheet_Title" localSheetId="0">"data.overheid.nl dataset"</definedName>
  </definedNames>
  <calcPr calcId="171027" iterate="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alcChain>
</file>

<file path=xl/sharedStrings.xml><?xml version="1.0" encoding="utf-8"?>
<sst xmlns="http://schemas.openxmlformats.org/spreadsheetml/2006/main" count="2649" uniqueCount="255">
  <si>
    <t>Nr</t>
  </si>
  <si>
    <t>Catalogus</t>
  </si>
  <si>
    <t>Naam dataset</t>
  </si>
  <si>
    <t>Data-eigenaar</t>
  </si>
  <si>
    <t>Email contact</t>
  </si>
  <si>
    <t>Valt onder</t>
  </si>
  <si>
    <t>Omschrijving</t>
  </si>
  <si>
    <t>Licentie</t>
  </si>
  <si>
    <t>Taal</t>
  </si>
  <si>
    <t>Linkcheckerstatus</t>
  </si>
  <si>
    <t>Ontbrekende verplichte velden</t>
  </si>
  <si>
    <t>Status dataset</t>
  </si>
  <si>
    <t>High value dataset</t>
  </si>
  <si>
    <t>Updatedatum</t>
  </si>
  <si>
    <t>Ok/Niet Ok</t>
  </si>
  <si>
    <t>Toelichting</t>
  </si>
  <si>
    <t>Nationaal Georegister</t>
  </si>
  <si>
    <t>Groningen</t>
  </si>
  <si>
    <t>geoportaal@provinciegroningen.nl</t>
  </si>
  <si>
    <t/>
  </si>
  <si>
    <t>Officieel gepubliceerde ruimtelijke plannen conform de digitaliseringsaspecten van de Wro/Bro.</t>
  </si>
  <si>
    <t>Publiek Domein</t>
  </si>
  <si>
    <t>nl-NL</t>
  </si>
  <si>
    <t>groen</t>
  </si>
  <si>
    <t>beschikbaar</t>
  </si>
  <si>
    <t>Nee</t>
  </si>
  <si>
    <t>2017-01-18</t>
  </si>
  <si>
    <t>Dit bestand bevat kolken en drinkpoelen die zijn ontstaan als gevolg van dijkdoorbraken in het verleden.
Een dijk is een waterkerende constructie, meestal opgeworpen aarde en al dan niet met stenen of asfalt bedekt. Bedoeld om land erachter te beschermen van overstroming. Als gevolg van dijkdoorbraken zijn in het verleden een aantal kolken ontstaan, waarvan een aantal in het landschap bewaard zijn gebleven.
De provincie Groningen richt zich op het behoud en eventueel herstel van landschappelijk en cultuurhistorisch waardevolle dijken en de daarmee samenhangende elementen zoals kolken, drinkdobben, coupures en schotbalkloodsjes. Deze hoofdzakelijk oude slaperdijken zijn karakteristiek voor de Eemsdelta, het Oldambt en het Waddenkustgebied. De oude dijken kunnen worden aangetast door landbouwkundig gebruik, met name door egalisatie en het scheuren van grasland. Ook het opvullen en dichtschuiven van de kolken en drinkdobben, en het afbreken van coupures en schotbalkloodsjes is een verlies van de karakteristieke waarde. Om dit te voorkomen zijn in de Provinciale Omgevingsverordening 2009 (artikel 4.42) regels opgesteld voor de bescherming van de oude dijken en de daarmee samenhangende ondersteunende elementen.</t>
  </si>
  <si>
    <t>Dit bestand bevat gebieden met informatie over de historische verkaveling in de provincie Groningen.
Kaartlaag hoort bij de territoriumgrenzen en de ontginning van het landschap. Historische verkaveling geeft het type verkaveling weer zoals te onderscheiden op de topografische kaart van 1850/1900.</t>
  </si>
  <si>
    <t>Dit bestand bevat dijkvlakken van landschappelijk waardevolle dijken, gelegen binnen de provincie Groningen.
Een dijk is een waterkerende constructie, meestal opgeworpen aarde en al dan niet met stenen of asfalt bedekt. Bedoeld om land erachter te beschermen van overstroming.
Een dijkvlak is het perceel waar de dijk in is gelegen van sloot tot sloot/weg/hekwerk of andere topografische begrenzing. Deze dataset hangt samen met het bestand dijken en de bestanden van kolken, drinkdobben en coupures al dan niet met schotbalkenhokjes.
De provincie Groningen richt zich op het behoud en eventueel herstel van landschappelijk en cultuurhistorisch waardevolle dijken en de daarmee samenhangende elementen zoals kolken, drinkdobben, coupures en schotbalkloodsjes. Deze hoofdzakelijk oude slaperdijken zijn karakteristiek voor de Eemsdelta, het Oldambt en het Waddenkustgebied. De oude dijken kunnen worden aangetast door landbouwkundig gebruik, met name door egalisatie en het scheuren van grasland. Ook het opvullen en dichtschuiven van de kolken en drinkdobben, en het afbreken van coupures en schotbalkloodsjes is een verlies van de karakteristieke waarde. Om dit te voorkomen zijn in de Provinciale Omgevingsverordening 2009 (artikel 4.42) regels opgesteld voor de bescherming van de oude dijken en de daarmee samenhangende ondersteunende elementen.</t>
  </si>
  <si>
    <t>Dit bestand bevat de interferentiegebieden binnen de gemeente Groningen. Interferentiegebieden zijn gebieden waar de gemeente de ondergrond kan ordenen omdat er drukte in de ondergrond wordt verwacht. Ordenen houdt in dat regels worden opgesteld waardoor de ondergrond zo optimaal mogelijk gebruikt wordt. Hierbij wordt gezorgd dat zowel huidige als toekomstige bodemenergiesystemen ruimte in de ondergrond hebben. Via een interferentiegebied kan de gemeente nadere regels stellen met betrekking tot de gesloten bodemenergiesystemen.</t>
  </si>
  <si>
    <t>Dit bestand bevat gebieden, niet gelegen binnen het in een bestemmingsplan aangewezen agrarisch bouwperceel, waarvoor aan burgemeester en wethouders de bevoegdheid is toegekend om, met inachtneming van bij de provinciale verordening gestelde voorwaarden, toe te staan dat voorzieningen voor mestopslag op de veldkavel worden gerealiseerd.</t>
  </si>
  <si>
    <t>Dit bestand bevat de te behouden houtsingels gelegen in het Zuidelijk Westerkwartier.
Voor de ontwikkeling en instandhouding van de houtsingelstructuur in het Zuidelijk Westerkwartier zijn de te behouden singels apart aangegeven. Deze singels worden in bestemmingsplannen als lijnen op de verbeelding gezet. Deze singels mogen dus
niet worden gerooid. Het betreft locatiegebonden singels en singels van uitzonderlijke kwaliteit. Dit zijn singels die bepaalde structuren in het landschap ondersteunen, of singels
die zo waardevol zijn dat ze op deze locatie niet mogen verdwijnen.</t>
  </si>
  <si>
    <t>Dit bestand bevat contouren in verband met geluidbelasting rondom luchtvaartterreinen.
Op grond van het beoogde gebruik van de luchthaven is een berekening gemaakt van de geluidsbelasting in de omgeving van de luchthaven Oostwold. De hiervoor te hanteren methode is vastgelegd in een wettelijk regeling, namelijk de Regeling burgerluchthavens. De geluidscontouren van 48 en 56  dB(A) Lden zijn hierbij weergegeven. Op grond van de Wet luchtvaart moet het beperkingengebied tenminste de omvang hebben van de 56 dB(A) Lden-contour en maximaal de omvang van die van 48. De provincie heeft er voor gekozen om het gehele gebied binnen de 48 dB(A) Lden-contour aan te wijzen als beperkingengebied.</t>
  </si>
  <si>
    <t>Dit bestand bevat landgoederen gelegen binnen de provincie Groningen.
In Groningen hebben ca 200 borgen gestaan, een klein aantal borgen bestaat nog. De borgen waren aanvankelijk de versterkte steenhuizen van de landadel van Groningen, later groeiden ze uit tot buitenhuizen. met soms een uitgestrekt landgoed. Het merendeel van de borgen is afgebroken. Van de bestaande en nieuwe landgoederen zijn de contouren opgenomen. Dit bestand hangt samen met bestand borgen en landgoederen.</t>
  </si>
  <si>
    <t>Dit bestand bevat de houtsingelhoofdstructuur van het Zuidelijk Westerkwartier in de provincie Groningen.
Houtsingels, elzensingels, meidoornhagen en houtwallen zijn lijnvormige beplantingen met bomen en/of struiken. Bij houtsingels is de samenstelling van bomen gevarieerd, elzensingels bestaan voornamelijk uit elzen en meidoornhagen uit meidoorns. Deze elementen vormen vaak begrenzingen van percelen of zijn afscheidingen met een andere functie, oorspronkelijk meestal als veekering. Grofweg kunnen twee typen worden onderscheiden: beplantingen die op een kunstmatige aarden wal staan (houtwal) en beplantingen die op dezelfde hoogte staan als het omringende land (houtsingel).
Karakteristiek voor het Zuidelijk Westerkwartier is de besloten houtsingelstructuur en de daarin aanwezige pingoruïnes. De houtsingels staan onder druk door schaalvergroting in de landbouw en het uitblijven van voldoende onderhoud. De pingoruïnes dreigen hun waarde te verliezen door onder meer diepploegen, egaliseren en afschuiven van grond. 
Karakteristiek voor het Zuidelijk Westerkwartier is de besloten houtsingelstructuur en de daarin aanwezige pingoruïnes.
Voor de ontwikkeling en instandhouding van de houtsingelstructuur in het Zuidelijk Westerkwartier wordt onderscheid gemaakt in deelgebieden. De volgende categorieën worden onderscheiden, behoud singels, herstel singels, (her)-ontwikkeling singels, omvorming singels t.b.v. de landbouw, omvorming singels t.b.v. natuur en passief beheer. Per categorie zijn spelregels opgesteld.
Om de karakteristieke houtsingelstructuur en de aanwezige pingoruïnes in het Zuidelijk Westerkwartier te beschermen zijn in artikel 4.38 regels opgenomen.</t>
  </si>
  <si>
    <t>Dit bestand bevat de houtsingelgebieden die zijn gelegen in het Zuidelijk Westerkwartier, een streek in de provincie Groningen.
Houtsingels, elzensingels, meidoornhagen en houtwallen zijn lijnvormige beplantingen met bomen en/of struiken. Bij houtsingels is de samenstelling van bomen gevarieerd, elzensingels bestaan voornamelijk uit elzen en meidoornhagen uit meidoorns. Deze elementen vormen vaak begrenzingen van percelen of zijn afscheidingen met een andere functie, oorspronkelijk meestal als veekering. Grofweg kunnen twee typen worden onderscheiden: beplantingen die op een kunstmatige aarden wal staan (houtwal) en beplantingen die op dezelfde hoogte staan als het omringende land (houtsingel).
Karakteristiek voor het Zuidelijk Westerkwartier is de besloten houtsingelstructuur en de daarin aanwezige pingoruïnes. De houtsingels staan onder druk door schaalvergroting in de landbouw en het uitblijven van voldoende onderhoud. De pingoruïnes dreigen hun waarde te verliezen door onder meer diepploegen, egaliseren en afschuiven van grond. 
Voor de ontwikkeling en instandhouding van de houtsingelstructuur in het Zuidelijk Westerkwartier wordt onderscheid gemaakt in deelgebieden. De volgende categorieën worden onderscheiden, behoud singels, herstel singels, (her)-ontwikkeling singels, omvorming singels t.b.v. de landbouw, omvorming singels t.b.v. natuur en passief beheer. Per categorie zijn spelregels opgesteld.
Om de karakteristieke houtsingelstructuur en de aanwezige pingoruïnes in het Zuidelijk Westerkwartier te beschermen zijn in artikel 4.38 regels opgenomen.</t>
  </si>
  <si>
    <t>Dit bestand bevat de houtsingelgebieden die zijn gelegen in Westerwolde, een streek in de provincie Groningen.
Houtsingels, elzensingels, meidoornhagen en houtwallen zijn lijnvormige beplantingen met bomen en/of struiken. Bij houtsingels is de samenstelling van bomen gevarieerd, elzensingels bestaan voornamelijk uit elzen en meidoornhagen uit meidoorns. Deze elementen vormen vaak begrenzingen van percelen of zijn afscheidingen met een andere functie, oorspronkelijk meestal als veekering. Grofweg kunnen twee typen worden onderscheiden: beplantingen die op een kunstmatige aarden wal staan (houtwal) en beplantingen die op dezelfde hoogte staan als het omringende land (houtsingel).
Karakteristiek voor Westerwolde is de besloten houtsingelstructuur en de daarin aanwezige pingoruïnes. De houtsingels staan onder druk door schaalvergroting in de landbouw en het uitblijven van voldoende onderhoud. De pingoruïnes dreigen hun waarde te verliezen door onder meer diepploegen, egaliseren en afschuiven van grond. 
Het landschap van Westerwolde wordt gekarakteriseerd door de afwisseling van besloten en kleinschalig open gebieden met esgehuchten. Het huidige kleinschalig open en besloten karakter wordt beschermd door behoud van de vele beplantingen langs perceelsgrenzen in de vorm van houtsingels en bosjes.
Voor de bescherming van het reliëf en de openheid rondom essen in Westerwolde zijn in artikel 4.40 regels opgenomen.</t>
  </si>
  <si>
    <t>Dit bestand bevat de houtsingelgebieden die zijn gelegen in Gorecht, een streek in de provincie Groningen.
Houtsingels, elzensingels, meidoornhagen en houtwallen zijn lijnvormige beplantingen met bomen en/of struiken. Bij houtsingels is de samenstelling van bomen gevarieerd, elzensingels bestaan voornamelijk uit elzen en meidoornhagen uit meidoorns. Deze elementen vormen vaak begrenzingen van percelen of zijn afscheidingen met een andere functie, oorspronkelijk meestal als veekering. Grofweg kunnen twee typen worden onderscheiden: beplantingen die op een kunstmatige aarden wal staan (houtwal) en beplantingen die op dezelfde hoogte staan als het omringende land (houtsingel).
Karakteristiek voor het Gorecht is de besloten houtsingelstructuur en de daarin aanwezige pingoruïnes. De houtsingels staan onder druk door schaalvergroting in de landbouw en het uitblijven van voldoende onderhoud. De pingoruïnes dreigen hun waarde te verliezen door onder meer diepploegen, egaliseren en afschuiven van grond. 
Karakteristiek voor Gorecht is het kleinschalige en besloten landschap met houtwallen, houtsingels, meidoornhagen en pingoruïnes. 
Voor het kleinschalige en besloten landschap van het Gorecht zijn in artikel 4.39 regels opgenomen en voor de bescherming van het reliëf en de openheid rondom essen in Westerwolde zijn in artikel 4.40 regels opgenomen.</t>
  </si>
  <si>
    <t>Deze dataset bevat de primaire ontgrondingen in de provincie Groningen, waarbij industrie- en/of ophoogzand wordt gewonnen.</t>
  </si>
  <si>
    <t>Dit bestand bevat de grondwatebeschermingsgebieden binnen de provincie Groningen.
Grondwaterbeschermingsgebieden vallen onder de milieubeschermingsgebieden die in het kader van de Wet Milieubeheer door de provincie zijn aangewezen vanwege de kwaliteit van één of meerdere milieuaspecten.</t>
  </si>
  <si>
    <t>Data.overheid.nl dataregister</t>
  </si>
  <si>
    <t>opendata@provinciegroningen.nl</t>
  </si>
  <si>
    <t>Begroting en realisatie van de Provincie Groningen. Van 2009 tot 2014 worden alleen de Iv3-bestanden beschikbaar gesteld. Vanaf 2014 naast de Iv3-bestanden ook een verdere verdieping op het niveau van productgroepen en kostensoorten.</t>
  </si>
  <si>
    <t>Met de Wet ammoniak en veehouderij beperkt het Rijk de ammoniakuitstoot en daarmee de verzuring in de omgeving van natuurgebieden. De provincie Groningen heeft op basis van deze wet de voor ammoniak gevoelige gebieden aangewezen (zie artikel 2.8 van de Omgevingsverordening 2009). In deze zeer kwetsbare gebieden en in een bufferzone van 250 meter daar omheen mogen zich geen nieuwe veehouderijen vestigen en zijn de uitbreidingsmogelijkheden voor bestaande veehouderijbedrijven beperkt. 
Deze dataset is opgenomen in het Provinciaal Omgevingsplan 2009-2013 en de Omgevingsverordening 2009.</t>
  </si>
  <si>
    <t>Dit bestand bevat bufferznoes van 250 meter rondom de verzuringsgevoelige gebieden.
Met de Wet ammoniak en veehouderij beperkt het Rijk de ammoniakuitstoot en daarmee de verzuring in de omgeving van natuurgebieden. De provincie Groningen heeft op basis van deze wet de voor ammoniak gevoelige gebieden aangewezen (zie artikel 2.8 van de Omgevingsverordening 2009). In deze zeer kwetsbare gebieden en in een bufferzone van 250 meter daar omheen mogen zich geen nieuwe veehouderijen vestigen en zijn de uitbreidingsmogelijkheden voor bestaande veehouderijbedrijven beperkt. 
Deze dataset is opgenomen in het Provinciaal Omgevingsplan 2009-2013 en de Omgevingsverordening 2009.</t>
  </si>
  <si>
    <t>Lokaties van zorgboerderijen in de provincie Groningen in GeoJSON formaat en in het WGS84 coördinatenstelsel (EPSG:4326).</t>
  </si>
  <si>
    <t>CC-0</t>
  </si>
  <si>
    <t>Dit bestand bevat de karakteristieke waterlopen gelegen binnen de provincie Groningen.
Een karakteristieke waterloop is een natuurlijke waterloop met een hoge landschappelijke - en natuurwaarde, herkenbaar aan het kronkelende beloop.</t>
  </si>
  <si>
    <t>De contouren Lden (55, 60, 65, 70 en 75) van delen van provinciale wegen  met meer dan 3 miljoen voertuigpassages in 2011 (in totaal ca. 115 km weg).
Dit zijn contouren met een intensiteitet groter dan 8.820 mvt/etmaal in 2011.</t>
  </si>
  <si>
    <t>Dit bestand bevat gebieden met een herkenbare verkaveling die gelegen zijn binnen de begrenzing van het RAK (ruilverkaveling met administratief karakter),
Voor het gebied ten noorden van Appingedam-Delfzijl is een plan voor een ruilverkaveling met een administratief karakter (RAK) opgesteld. Binnen de begrenzing van het RAK worden gebieden aangegeven met een herkenbare verkaveling. Deze herkenbare verkaveling maakt onderdeel uit van een casco waarmee zowel behoud van het landschap als de ontwikkeling van de landbouw is gediend.</t>
  </si>
  <si>
    <t>Dit bestand bevat de begrenzing van de ruilverkaveling met een administratief karakter (RAK) in de provincie Groningen, ten noorden van Appingedam-Delfzijl.
Voor het gebied ten noorden van Appingedam-Delfzijl is een plan voor een ruilverkaveling met een administratief karakter (RAK) opgesteld. De begrenzing van het RAK omvat een gebied van bijna 3.000 hectare, verdeeld over circa 120 boeren.</t>
  </si>
  <si>
    <t>Dit bestand bevat de pingoruïnes gelegen in het Zuidelijk Westerkwartier, provincie Groningen.
Karakteristiek voor het Zuidelijk Westerkwartier zijn o.a. de pingoruïnes. Pingoruïnes zijn aardkundig waardevolle gebieden en ontstaan door een natuurlijk proces tijdens de laatste ijstijd, het Weichselien. Kwelwater kon toen plaatselijk door de permanent bevroren bovengrond (permafrost) aan het oppervlak komen en bevroor daar. Doordat bevriezend water uitzet ontstonden ijsheuvels, waarbij de ondergrond omhoog werd gedrukt. Tijdens het afsmelten gleed de opgedrukte grond naar de randen. Na afsmelting bleven diepe, ronde gaten gevuld met water achter met een ringwal. De pingoruïnes Bolmeer en Ronde meer ten zuiden van de Jonkersvaart zijn hier mooie voorbeelden van. 
De provincie Groningen wil voorkomen dat de pingoruïnes hun waarde verliezen door onder meer nieuwe bebouwing en beplantingen, diepploegen, egaliseren en afschuiven van grond. In de provinciale Omgevingsverordening 2009 (artikel 4.38) staat dat gemeenten via hun bestemmingsplannen de pingoruïnes moeten behouden. Deze dataset is deels opgenomen in het Provinciaal Omgevingsplan 2009-2013. Verder zijn in de provinciale Verordening 2009 (art. 4.39) regels opgenomen ter bescherming van deze pingoruines.</t>
  </si>
  <si>
    <t>Dit bestand bevat de pingoruïnes gelegen in de streel Gorecht in de provincie Groningen.
Karakteristiek voor het Gorecht zijn o.a. de pingoruïnes. Pingoruïnes zijn aardkundig waardevolle gebieden en ontstaan door een natuurlijk proces tijdens de laatste ijstijd, het Weichselien. Kwelwater kon toen plaatselijk door de permanent bevroren bovengrond (permafrost) aan het oppervlak komen en bevroor daar. Doordat bevriezend water uitzet ontstonden ijsheuvels, waarbij de ondergrond omhoog werd gedrukt. Tijdens het afsmelten gleed de opgedrukte grond naar de randen. Na afsmelting bleven diepe, ronde gaten gevuld met water achter met een ringwal. De pingoruïne op de Noordlaarderesch ten zuiden van Haren is hier een mooi voorbeeld van.
De provincie Groningen wil voorkomen dat de pingoruïnes hun waarde verliezen door onder meer nieuwe bebouwing en beplantingen, diepploegen, egaliseren en afschuiven van grond. In de provinciale Omgevingsverordening 2009 (artikel 4.38) staat dat gemeenten via hun bestemmingsplannen de pingoruïnes moeten behouden. Deze dataset is deels opgenomen in het Provinciaal Omgevingsplan 2009-2013. Verder zijn in de provinciale Verordening 2009 (art. 4.39) regels opgenomen ter bescherming van deze pingoruines.</t>
  </si>
  <si>
    <t>De term aardkundige waarden wordt gebruikt als een verzamelnaam voor geomorfologische, geologische, bodemkundige of geohydrologische verschijnselen in het landschap, die een bepaalde waarde vertegenwoordigen. Het gaat daarbij niet alleen om het behoud en de beleefbaarheid van historische verschijnselen. Er wordt ook betekenis gehecht aan actuele processen, die aardkundige waarden opleveren.
Op verschillende plaatsen in Groningen zijn duidelijke hoogteverschillen (een halve meter en meer) in het landschap aanwezig. Het zicht op dit reliëf is vooral karakteristiek voor de Hondsrug, Westerwolde (Holte, Tichelberg, Hasseberg, Alteveer) en de glaciale ruggen bij Blauwestad en Zuidhorn. Dit zicht kan verloren gaan door nieuwe bebouwing en beplanting. Daarnaast vormen afgravingen voor grootschalige projecten een bedreiging voor het reliëf. Om de glaciale ruggen te beschermen zijn regels opgenomen in de omgevingsverordening (artikel 4.41). Ook zijn regels opgenomen voor de bescherming van het zicht op het reliëf van Westerwolde (artikel 4.40). Deze dataset is gedeeltelijk opgenomen in het Provinciaal Omgevingsplan 2009-2013 en de Omgevingsverordening 2009). Van gemeenten verwachten wij dat zij het overige reliëf van o.a. dekzandruggen, inversieruggen en natuurlijke laagten samenhangend met waterlopen vastleggen in hun bestemmingsplannen. 
Dit bestand geeft een indicatie van de aardkundige waarde op grond van zeldzaamheid, gaafheid, representativiteit, zichtbaarheid, wetenschappelijke en educatieve waarde, (inter)nationale/ provinciale/regionale betekenis.</t>
  </si>
  <si>
    <t>Dit bestand bevat housingelreservaatsgebieden in het Zuidelijk Westerkwartier, provincie Groningen.
Voor de ontwikkeling en instandhouding van de houtsingelstructuur in het Zuidelijk Westerkwartier zijn singelreservaatsgebieden aangewezen. In deze gebieden zijn de singelstructuren zeer goed bewaard gebleven.</t>
  </si>
  <si>
    <t>Windmolens zijn molens die de bewegingsenergie van de lucht (wind) omzetten in rotatie-energie van de wieken, die vervolgens gebruikt kan worden voor bijvoorbeeld het opwekken van elektriciteit, het malen van graan of verplaatsen van water. 
Traditionele windmolens staan verspreid over de hele provincie en zijn monumenten die de identiteit van het Groninger landschap bepalen. Om hun cultuurhistorische plek te behouden worden voor hun werking specifieke eisen gesteld aan hun omgeving. Sluipende ontwikkelingen als nieuwbouw en hoge beplanting kunnen de windvang beperken. 
Dit bestand hangt samen met het bestand Molenbiotoop.</t>
  </si>
  <si>
    <t>De geluidbelasting als gevolg van is vertaald naar GES (gezondheidseffectscreening)-contouren. De gevoelige bestemmingen in de verschillende GES-contouren gelegen zijn in beeld gebracht. Doel is inzicht in knelpunten in de bestaande situatie en in de aanwezige risico’s bij nieuwe ontwikkelingen. Met dit inzicht kunnen keuzes onderbouwd worden.</t>
  </si>
  <si>
    <t>De geluidbelasting als gevolg van provinciale wegen (Lden) is vertaald naar GES (gezondheidseffectscreening)-contouren. De gevoelige bestemmingen in de verschillende GES-contouren gelegen zijn in beeld gebracht. Doel is inzicht in knelpunten in de bestaande situatie en in de aanwezige risico’s bij nieuwe ontwikkelingen. Met dit inzicht kunnen keuzes onderbouwd worden.</t>
  </si>
  <si>
    <t>De geluidbelasting als gevolg van railverkeer (Lden) is vertaald naar GES (gezondheidseffectscreening)-contouren. De gevoelige bestemmingen in de verschillende GES-contouren gelegen zijn in beeld gebracht.</t>
  </si>
  <si>
    <t>De geluidsbelasting (geluidsbelasting Lden  situatie 2013) veroorzaakt door rijkswegen is vertaald in GES (gezondheidseffectscreening)- contouren en op kaarten weergegeven. Doel is inzicht te geven in de invloed van de weg op de omgeving, waarmee knelpunten, zowel bestaand als nieuw, in beeld worden gebracht en daarop gericht keuzen kunnen worden gemaakt.</t>
  </si>
  <si>
    <t>De geluidsbelasting (geluidsbelasting Lden  situatie 2013) veroorzaakt door spoorwegen is vertaald in GES (gezondheidseffectscreening)- contouren en op kaarten weergegeven. Woningen en gevoelige bestemmingen die in de verschillende GES-contouren gelegen zijn, zijn eveneens in beeld gebracht. Doel is inzicht te geven in de invloed van de weg op de omgeving, waarmee knelpunten, zowel bestaand als nieuw, in beeld worden gebracht en daarop gericht keuzen kunnen worden gemaakt.</t>
  </si>
  <si>
    <t>Dit bestand bevat GES-contouren geluid provinciale wegen.
De geluidsbelasting (geluidsbelasting Lden  situatie 2013) veroorzaakt door provinciale wegen is vertaald in GES (gezondheidseffectscreening)- contouren en op kaarten weergegeven. Doel is inzicht te geven in de invloed van de weg op de omgeving, waarmee knelpunten, zowel bestaand als nieuw, in beeld worden gebracht en daarop gericht keuzen kunnen worden gemaakt.</t>
  </si>
  <si>
    <t>Plaatsgebonden Risicocontouren als gevolg van gevaarlijk transport langs wegen zijn vertaald in GES (gezondheidseffectscreening) contouren en op kaarten weergegeven. Alle woningen en gevoelige bestemmingen die in de verschillende GES-contouren gelegen zijn, zijn eveneens in beeld gebracht. Doel is inzicht in knelpunten in de bestaande situatie en in het aanwezige risico bij nieuwe ontwikkelingen. Met dit inzicht kunnen keuzes onderbouwd worden.</t>
  </si>
  <si>
    <t>De plaatsgebonden risicocontour 10-6,  als gevolg van bedrijven met risicovolle activiteiten zijn vertaald in GES (gezondheidseffectscreening) contouren en op kaarten weergegeven. Doel is inzicht in knelpunten in de bestaande situatie en in de aanwezige risico’s bij nieuwe ontwikkelingen. Met dit inzicht kunnen keuzes onderbouwd worden.</t>
  </si>
  <si>
    <t>Clusters (omtreklijn) gebaseerd op woningen binnen geluidcontouren Lden dB rijkswegen. Per cluster zijn de aantallen woningen en gevoelige bestemmingen per GES-score geteld. Bij de gevoelige bestemmingen is onderscheid gemaakt in 2 categorieën instellingen: onderwijs en gezondheidszorg</t>
  </si>
  <si>
    <t>Clusters (omtreklijn) gebaseerd op woningen binnen geluidcontouren Lden railverkeer. Per cluster zijn de aantallen woningen en gevoelige bestemmingen per GES-score geteld. Bij de gevoelige bestemmingen is onderscheid gemaakt in 3 categorieën: ziekenhuizen, scholen en dagverblijven voor jeugd, verpleeg- en verzorgingshuizen.</t>
  </si>
  <si>
    <t>Clusters (omtreklijn) gebaseerd op woningen binnen geluidcontouren Lden dB provinciale wegen. Per cluster zijn de aantallen woningen en gevoelige bestemmingen per GES-score geteld. Bij de gevoelige bestemmingen is onderscheid gemaakt in 2 categorieën instellingen: onderwijs en gezondheidszorg</t>
  </si>
  <si>
    <t>De geluidbelasting als gevolg van rijkswegen (Lden) is vertaald naar GES (gezondheidseffectscreening)-contouren. Alle woningen in de verschillende GES-contouren gelegen zijn in beeld gebracht. Doel is inzicht in knelpunten in de bestaande situatie en in de aanwezige risico’s bij nieuwe ontwikkelingen. Met dit inzicht kunnen keuzes onderbouwd worden.</t>
  </si>
  <si>
    <t>De geluidbelasting als gevolg van provinciale wegen (Lden) is vertaald naar GES (gezondheidseffectscreening)-contouren. Alle woningen in de verschillende GES-contouren gelegen zijn in beeld gebracht. Doel is inzicht in knelpunten in de bestaande situatie en in de aanwezige risico’s bij nieuwe ontwikkelingen. Met dit inzicht kunnen keuzes onderbouwd worden.</t>
  </si>
  <si>
    <t>De geluidbelasting als gevolg van railverkeer (Lden) is vertaald naar GES (gezondheidseffectscreening)-contouren. Alle woningen in de verschillende GES-contouren gelegen zijn in beeld gebracht.</t>
  </si>
  <si>
    <t>Plaatsgebonden Risicocontouren en invloedsgebied groepsrisico externe veiligheid als gevolg van gevaarlijke stoffen langs wegen zijn vertaald in GES (gezondheidseffectscreening) contouren. Alle woningen in de verschillende GES-contouren gelegen zijn in beeld gebracht. Doel is inzicht in knelpunten in de bestaande situatie en in het aanwezige risico bij nieuwe ontwikkelingen. Met dit inzicht kunnen keuzes onderbouwd worden.</t>
  </si>
  <si>
    <t>De plaatsgebonden risicocontouren 10-6, als gevolg van bedrijven (inrichtingen en installaties) met risicovolle activiteiten zijn vertaald in GES (gezondheidseffectscreening) contouren. Alle woningen in de verschillende GES-contouren gelegen zijn in beeld gebracht. Doel is inzicht in knelpunten in de bestaande situatie en in de aanwezige risico’s bij nieuwe ontwikkelingen. Met dit inzicht kunnen keuzes onderbouwd worden.</t>
  </si>
  <si>
    <t>Dit bestand bevat kanalen en wijken gelegen binnen de provincie Groningen.
De provincie Groningen richt zich op het behoud en eventueel herstel van landschappelijk en cultuurhistorisch waardevolle kanalen en wijken en de daarmee samenhangende elementen zoals verlaten (sluizen), bruggen e.d. Deze kanalen en wijken zijn karakteristiek voor de Veenkoloniën, het zuidelijk deel van het Westerkwartier en enkele kleine gebieden in Westerwolde. Veel kanalen en wijken zijn al gedempt omdat zij hun functie hebben verloren. De kanalen en wijken worden verder aangetast door landbouwkundig gebruik, met name door het geleidelijk dempen met afvalmateriaal. Door het achterwege blijven van onderhoud verlanden veel wijken. Hierdoor verliest het veenkoloniale landschap een van zijn karakteristieke kenmerken. Om dit te voorkomen zijn de Provinciale Omgevingsverordening 2009 (artikel 4.37) regels opgesteld voor de bescherming van de overgebleven kanalen en wijken en de daarmee samenhangende ondersteunende elementen</t>
  </si>
  <si>
    <t>Dit bestand bevat houtsingels en houtwallen van de provincie.
In Westerwolde, het Gorecht en in  het landschap van het Zuidelijk Westerkwartier komen houtsingels en houtwallen voor. Zij dragen bij aan de afwisseling en het contrast tussen de open en besloten gebieden en daarmee aan de diversiteit van het landschap. Het zijn lijnvormige beplantingen met bomen en/of struiken. Deze elementen vormen vaak begrenzingen van percelen of zijn afscheidingen met een andere functie. Grofweg kunnen twee typen worden onderscheiden: beplantingen die op een kunstmatige aarden wal staan (houtwal) en beplantingen die op dezelfde hoogte staan als het omringende land (houtsingel).</t>
  </si>
  <si>
    <t>Dit bestand bevat borgterreinen en landgoederen gelegen binnen de provincie Groningen.
In Groningen hebben ca 200 borgen gestaan, een klein aantal borgen bestaat nog. De borgen waren aanvankelijk de versterkte steenhuizen van de landadel van Groningen, later groeiden ze uit tot buitenhuizen. met soms een uitgestrekt landgoed. Het merendeel van de borgen is afgebroken. Van de borgterreinen is beschreven de naam, in de omschrijving het huidige bodemgebruik en de zichtbare terreinelementen. Als bron is daarbij gebruik gemaakt van het bestand ‘verborgen terreinen’ een inventarisatie van Landschapsbeheer Groningen. Naast borgterreinen zijn ook nieuwe landgoederen onderdeel van de inventarisatie. 
Dit bestand hangt samen met bestand landgoederen.</t>
  </si>
  <si>
    <t>Dit bestand bevat gezoneerde industrieterreinen en de bijbehorende zones. De zones creëren afstand tussen geluidsgevoelige en geluidsbelastende activiteiten. De ligging is aangegeven conform de zonebesluiten en bestemmingsplannen. Conform de wet geluidhinder dienen industrieterreinen waar grote lawaaimakers zijn of mogen worden gevestigd, te worden voorzien van een geluidzone. Binnen de geluidzone gelden voor geluidgevoelige bestemmingen aangepaste normen. Deze normen zijn van toepassing voor woningbouw en industrie.</t>
  </si>
  <si>
    <t>Dit bestand bevat de routes van het Routenetwerk Fietsknooppunten Groningen.
Fietsroutenetwerken zijn gebaseerd op een fijnmazig netwerk van rustige paden en wegen, die bij elkaar
komen in genummerde knooppunten. Elk knooppunt binnen een netwerk heeft een tweecijferig nummer.
Tussen knooppunten lopen verbindingsroutes die in twee richtingen doorlopend zijn bewegwijzerd met
zogenaamde tracéborden. Op een knooppunt zelf geeft een knooppuntbord de keuzemogelijkheden weer</t>
  </si>
  <si>
    <t>Dit bestand bevat de knooppunten van het Routenetwerk Fietsknooppunten Groningen.
Fietsroutenetwerken zijn gebaseerd op een fijnmazig
netwerk van rustige paden en wegen, die bij elkaar
komen in genummerde knooppunten. Elk knooppunt
binnen een netwerk heeft een tweecijferig nummer.
Tussen knooppunten lopen verbindingsroutes die in
twee richtingen doorlopend zijn bewegwijzerd met
zogenaamde tracéborden. Op een knooppunt zelf geeft
een knooppuntbord de keuzemogelijkheden weer</t>
  </si>
  <si>
    <t>Dit bestand bevat de wierden die zijn gelegen binnen de provincie Groningen.
De provincie Groningen vindt het belangrijk dat het reliëf van wierden blijft. 
De kwaliteit van deze kernkarakteristieken kan worden aangetast door bebouwing en beplanting op en in de nabijheid van deze wierden. Door landbouwkundig gebruik kan het reliëf van de wierden afvlakken en het bodemarchief worden aangetast. Daarnaast vormt diepe ontwatering rondom de wierden een bedreiging voor het aanwezige bodemarchief. Wierden worden aangevuld om het geschonden uiterlijk te herstellen en het bodemarchief beter te beschermen tegen erosie. 
Van gemeenten wordt verwacht dat zij in hun bestemmingsplannen rekening houden met de bescherming van de openheid en het relief van wierden. Om het open karakter van de wierden te borgen, zijn in de provinciale Omgevingsverordening 2009 regels opgenomen (artikel 4.45). 
Deze dataset is gedeeltelijk opgenomen in het Provinciaal Omgevingsplan 2009-2013 en de Omgevingsverordening 2009.</t>
  </si>
  <si>
    <t>Dit bestand bevat de visuele invloedssferen van wierden en wierdedorpen, gelegen binnen de provincie Groningen.
De provincie Groningen vindt het belangrijk dat het het zicht op en de herkenbaarheid van wierden en wierdedorpen behouden blijft. De kwaliteit van dit kenmerk kan worden aangetast door bebouwing en beplanting op en in de nabijheid van deze wierden. Daarom zijn zones aangewezen rondom wierden en wierdendorpen waarbinnen van gemeenten wordt gevraagd om in hun bestemmingsplannen rekening te houden met het zicht op en de herkenbaarheid van wierden en wierdedorpen. Regels hiervoor zijn opgenomen in de provinciale Verordening 2009 (art. 4.36).</t>
  </si>
  <si>
    <t>Dit bestand bevat steilranden van essen, gelegen binnen de provincie Groningen.
Steilranden van essen op de overgang naar het beekdal worden weergegeven voor zover zij minimaal 0,5 meter hoogteverschil vertonen.</t>
  </si>
  <si>
    <t>Dit bestand bevat slingertuinen binnen de provincie Groningen.
Slingertuinen zijn tuinen in Engelse landschapsstijl, die als voortuin voor monumentale boerderijen in Oost-Groningen, Midden Groningen en Noordoost Groningen voorkomen. 
Van deze slingertuinen wordt  naam boerderij, bouwjaar en de aanwezigheid van kenmerken als heuvel, vijver, gracht aangegeven.
Dit bestand hangt samen met het bestand monumentale erven van Copijn uitgevoerd in Noordoost Groningen</t>
  </si>
  <si>
    <t>Dit bestand bevat informatie over de oorspronkelijke verkaveling binnen de provincie Groningen.
Kaartlaag hoort bij de territoriumgrenzen en de ontginning van het landschap. Oorspronkelijke verkaveling geeft de mate van gaafheid weer van de historische verkaveling met onderscheid naar oorspronkelijke verkaveling, herkenbare verkaveling en herkenbare hoofdstructuur. Geeft de inzicht in de mate van aantasting van de historische verkaveling als gevolg van onder andere ruilverkaveling en landinrichting.</t>
  </si>
  <si>
    <t>Dit bestand bevat informatie, in de vorm van vlakken, over de openheid van het landschap in de provincie Groningen. 
Landschap met een vrij uitzicht tot aan de horizon waarin weinig verdichtingen met boerderijen, bossen en wegbeplantingen voorkomen. Het betreft gebieden vanaf 100 (grootschalig open) en vanaf 1000 hectare (zeer grootschalig open).
Openheid van het landschap is zeer karakteristiek voor grote delen van de provincie Groningen. Met name in Oldambt, Reitdiep, Veenkoloniën en langs de Waddenkust zijn de grootschalige, open landbouwgebieden kenmerkend voor het landschap. De provincie Groningen wil dat de openheid in de genoemde gebieden wordt beschermd. De belangrijkste bedreigingen zijn nieuwe bebouwing en beplanting. Daarom zijn regels voor behoud van de grootschalige openheid opgenomen in de Omgevingsverordening 2009 (artikel 4.36). Deze dataset is gedeeltelijk opgenomen in het Provinciaal Omgevingsplan 2009-2013 en de Provinciale Omgevingsverordening 2009.</t>
  </si>
  <si>
    <t>Dit bestand bevat informatie, in de vorm van lijnen, over de openheid van het landschap in de provincie Groningen. 
Landschap met een vrij uitzicht tot aan de horizon waarin weinig verdichtingen met boerderijen, bossen en wegbeplantingen voorkomen. Het betreft gebieden vanaf 100 (grootschalig open) en vanaf 1000 hectare (zeer grootschalig open).
Openheid van het landschap is zeer karakteristiek voor grote delen van de provincie Groningen. Met name in Oldambt, Reitdiep, Veenkoloniën en langs de Waddenkust zijn de grootschalige, open landbouwgebieden kenmerkend voor het landschap. De provincie Groningen wil dat de openheid in de genoemde gebieden wordt beschermd. De belangrijkste bedreigingen zijn nieuwe bebouwing en beplanting. Daarom zijn regels voor behoud van de grootschalige openheid opgenomen in de Omgevingsverordening 2009 (artikel 4.36). Deze dataset is gedeeltelijk opgenomen in het Provinciaal Omgevingsplan 2009-2013 en de Provinciale Omgevingsverordening 2009.</t>
  </si>
  <si>
    <t>Dit bestand bevat landschappelijk waardevolle dijken gelegen binnen de provincie Groningen.
Een dijk is waterkerende constructie, meestal opgeworpen aarde en al dan niet met stenen of asfalt bedekt. Bedoeld om land erachter te beschermen van overstroming.
De provincie Groningen richt zich op het behoud en eventueel herstel van landschappelijk en cultuurhistorisch waardevolle dijken en de daarmee samenhangende elementen zoals kolken, drinkdobben, coupures en schotbalkloodsjes. Deze hoofdzakelijk oude slaperdijken zijn karakteristiek voor de Eemsdelta, het Oldambt en het Waddenkustgebied. De oude dijken kunnen worden aangetast door landbouwkundig gebruik, met name door egalisatie en het scheuren van grasland. Ook het opvullen en dichtschuiven van de kolken en drinkdobben, en het afbreken van coupures en schotbalkloodsjes is een verlies van de karakteristieke waarde. Om dit te voorkomen zijn
de Provinciale Omgevingsverordening 2009 (artikel 4.42) regels opgesteld voor de bescherming van de oude dijken en de daarmee samenhangende ondersteunende elementen.</t>
  </si>
  <si>
    <t>Groene linten zijn die delen van de wegdorpen waar het beeld wordt gedomineerd door een combinatie van wegbeplanting en slingertuinen, die het wegdorp een groen karakter geven. Men spreekt soms van een tunnelbos. Slingertuinen zijn tuinen in Engelse landschapsstijl, die als voortuin voor monumentale boerderijen in Oost-Groningen, Midden Groningen en Noordoost Groningen voorkomen. 
Delen van wegdorpen waar deze beplantingen voorkomen zijn op kaart 6a van de omgevingsverordening aangegeven.
Dit bestand hangt samen met het bestand monumentale erven van Copijn uitgevoerd in Noordoost Groningen, de inventarisatie Boerenerven in het Oldambt en de door Landschapsbeheer Groningen geïnventariseerde andere erven met slingertuinen.</t>
  </si>
  <si>
    <t>Dit bestand bevat de essen die zijn gelegen binnen de provincie Groningen.
Essen zijn met mest opgehoogde oude bouwlanden rondom dorpen die op een zand- of keileemrug liggen.
De provincie Groningen vindt het belangrijk dat het reliëf van essen (in Westerwolde en Gorecht) zichtbaar blijft vanuit het omringende landschap en dat het open karakter van de essen behouden blijft. De kwaliteit van deze kernkarakteristiek kan worden aangetast door bebouwing en beplanting op en in de nabijheid van deze essen. Door landbouwkundig gebruik kan het reliëf van de essen afvlakken en het bodemarchief worden aangetast. Essen worden aangevuld om het geschonden uiterlijk te herstellen en het bodemarchief beter te beschermen tegen erosie. Bij de essen accentueren we de bolle ligging en beschermen we tevens het onderliggende bodemarchief door afdekking met grond beter tegen erosie. We streven bij diverse essen ook naar herstel van steilranden. Van gemeenten wordt verwacht dat zij in hun bestemmingsplannen rekening houden met de bescherming van de openheid en het relief van essen. Om het open karakter van de essen te borgen, zijn in de provinciale Omgevingsverordening 2009 regels opgenomen (artikel 4.45). Deze dataset is gedeeltelijk opgenomen in het Provinciaal Omgevingsplan 2009-2013 en de Omgevingsverordening 2009.</t>
  </si>
  <si>
    <t>Dit bestand bevat dijkcoupures en schotbalkenhuisjes gelegen binnen de provincie Groningen.
Coupures zijn doorgangen door slaperdijken op maaiveldniveau. 
De provincie Groningen richt zich op het behoud en eventueel herstel van landschappelijk en cultuurhistorisch waardevolle dijken en de daarmee samenhangende elementen zoals kolken, drinkdobben, coupures en schotbalkloodsjes. Deze hoofdzakelijk oude slaperdijken zijn karakteristiek voor de Eemsdelta, het Oldambt en het Waddenkustgebied. De oude dijken kunnen worden aangetast door landbouwkundig gebruik, met name door egalisatie en het scheuren van grasland. Ook het opvullen en dichtschuiven van de kolken en drinkdobben, en het afbreken van coupures en schotbalkloodsjes is een verlies van de karakteristieke waarde. Om dit te voorkomen zijn in de Provinciale Omgevingsverordening 2009 (artikel 4.42) regels opgesteld voor de bescherming van de oude dijken en de daarmee samenhangende ondersteunende elementen.
Schotbalkenhokjes komen voor bij de dijken in samenhang met de coupures, die met de balken in het schotbalkenhokje kunnen worden afgesloten bij dreiging van hoog water.
Dit bestand maakt deel uit van de volgende bestanden:  dijken, kolken en coupures.</t>
  </si>
  <si>
    <t>Dataset met overzicht van geheel of gedeeltelijk afgegraven wierden binnen de provincie Groningen met een afwegingstabel welke wierden voor aanvulling geschikt zijn, eventueel in overleg aangevuld kunnen worden en niet aangevuld kunnen worden
In 2005 is de nota Afgegraven en weer aangevuld? Beleidsnota over de wenselijkheid van aanvulling van geheel of gedeeltelijk afgegraven wierden, dijken en essen.</t>
  </si>
  <si>
    <t>Dit bestand  bevat zwemwaterlocaties zoals vastgesteld in de Omgevingsvisie provincie Groningen 2016-2020.
Wij stellen jaarlijks zwemwaterlocaties binnen onze provincie vast. De waterschappen of Rijkswaterstaat controleren deze op zwemwaterkwaliteit en rapporteren aan ons. De betreffende beheerder (particulier of gemeente) is verantwoordelijk voor het beheer van de locatie.</t>
  </si>
  <si>
    <t>Dit bestand  bevat zones rond wierden en wierdedorpen zoals vastgesteld in de Omgevingsvisie provincie Groningen 2016-2020.
Wierden is een kernkarakteristiek van onze provincie. Wij beschermen deze waarden.</t>
  </si>
  <si>
    <t>Dit bestand  bevat zones rond wierden en wierdedorpen zoals vastgesteld in de Omgevingsverordening provincie Groningen 2016. In deze Omgevingsverordening hebben wij regels ter bescherming van het zicht op wierden en wierdedorpen opgenomen.</t>
  </si>
  <si>
    <t>Dit bestand  bevat het zoekgebied wegverbinding zoals vastgesteld in de Omgevingsvisie provincie Groningen 2016-2020.
Wij reserveren een zoekgebied voor het gedeelte tussen Tjuchem en Appingedam van de wegverbinding N33. Dit zoekgebied hebben we opgenomen in de Omgevingsverordening.</t>
  </si>
  <si>
    <t>Dit bestand  bevat het zoekgebied wegverbinding zoals vastgesteld in de Omgevingsverordening provincie Groningen 2016. In deze Omgevingsverordening zijn regels m.b.t. dit zoekgebied opgenomen.
Het betreft een zoekgebied voor het gedeelte tussen Tjuchem en Appingedam van de wegverbinding N33.</t>
  </si>
  <si>
    <t>Dit bestand  bevat het zoekgebied vervanging windturbines zoals vastgesteld in de Omgevingsvisie provincie Groningen 2016-2020.</t>
  </si>
  <si>
    <t>Dit bestand  bevat het zoekgebied vervanging windturbines zoals vastgesteld in de Omgevingsverordening provincie Groningen 2016. In deze Omgevingsverordening zijn regels vastgelegd m.b.t. deze zones.</t>
  </si>
  <si>
    <t>Dit bestand  bevat het zoekgebied van spoorverbindingen zoals vastgesteld in de Omgevingsvisie provincie Groningen 2016-2020.
Wij reserveren ruimte voor de mogelijke aanleg van de Oostboog Veendam. Het zoekgebied voor deze spoorverbinding nemen wij op in de Omgevingsverordening.</t>
  </si>
  <si>
    <t>Dit bestand  bevat het zoekgebied van spoorverbindingen zoals vastgesteld in de Omgevingsverordening provincie Groningen 2016. In deze Omgevingsverordening zijn regels opgenomen m.b.t. dit zoekgebied.
Het betreft een ruimtelijke reservering voor de mogelijke aanleg van de Oostboog Veendam.</t>
  </si>
  <si>
    <t>Dit bestand bevat zoekgebieden robuuste verbindingszones zoals vastgesteld in de Omgevingsvisie provincie Groningen 2016-2020.We realiseren robuuste verbindingszones tussen het Zuidelijk Westerkwartier, Leekstermeergebied, Zuidlaardermeergebied en Midden-Groningen. Een groot deel van deze gronden is al begrensd en daarmee onderdeel geworden van het Natuurnetwerk Nederland (NNN). Op enkele plaatsen moet nog een nadere afweging over de begrenzing worden gemaakt. 
De begrenzing van het Natuurnetwerk en regels ter bescherming van het Natuurnetwerk hebben wij vastgelegd in de Omgevingsverordening.</t>
  </si>
  <si>
    <t>Dit bestand bevat zoekgebieden robuuste verbindingszones zoals vastgesteld in de Omgevingsverordening provincie Groningen 2016. In deze Omgevingsverordening zijn regels vastgelegd m.b.t. deze zones.
We realiseren robuuste verbindingszones tussen het Zuidelijk Westerkwartier, Leekstermeergebied, Zuidlaardermeergebied en Midden-Groningen. Een groot deel van deze gronden is al begrensd en daarmee onderdeel geworden van het Natuurnetwerk Nederland (NNN). Op enkele plaatsen moet nog een nadere afweging over de begrenzing worden gemaakt.</t>
  </si>
  <si>
    <t>Dit bestand  bevat het zoekgebied noodberging zoals vastgesteld in de Omgevingsvisie provincie Groningen 2016-2020. 
Voor het geval bij overvloedige neerslag het regionale watersysteem het regenwater niet kan bergen, moeten wij gebieden achter de hand hebben voor waterberging.
Rond Meerstad hebben wij een zoekgebied aangewezen voor eventueel toekomstige noodberging.</t>
  </si>
  <si>
    <t>Dit bestand bevat het zoekgebied noodberging zoals vastgesteld in de Omgevingsverordening provincie Groningen 2016. In deze Omgevingsverordening zijn regels vastgelegd m.b.t. deze zones.
Voor het geval bij overvloedige neerslag het regionale watersysteem het regenwater niet kan bergen, moeten wij gebieden achter de hand hebben voor waterberging.
Rond Meerstad hebben wij een zoekgebied aangewezen voor eventueel toekomstige noodberging.</t>
  </si>
  <si>
    <t>Dit bestand  bevat het zoekgebied helikopterhaven Uithuizerpolder zoals vastgesteld in de Omgevingsvisie provincie Groningen 2016-2020. 
Wij reserveren twee zoekgebieden (Eemshaven /Uithuizerpolder) voor de helikopterhaven nabij de Eemshaven. Dit doen wij omdat de komst van een helikopterhaven de verdere ontwikkeling van offshore windenergie bevordert.
Deze zoekgebieden hebben wij opgenomen in de Omgevingsverordening. Bij een definitieve keuze voor een locatie zal het andere zoekgebied komen te vervallen.</t>
  </si>
  <si>
    <t>Dit bestand bevat het zoekgebied helikopterhaven Uithuizerpolder zoals vastgesteld in de Omgevingsverordening provincie Groningen 2016. Bij een definitieve keuze voor een locatie zal het andere zoekgebied komen te vervallen.Wij reserveren twee zoekgebieden (Eemshaven / Uithuizerpolder) voor de helikopterhaven nabij de Eemshaven. Dit doen wij omdat de komst van een helikopterhaven de verdere ontwikkeling van offshore windenergie bevordert.</t>
  </si>
  <si>
    <t>Dit bestand  bevat het zoekgebied helikopterhaven Eemshaven zoals vastgesteld in de Omgevingsvisie provincie Groningen 2016-2020. 
Wij reserveren twee zoekgebieden (Eemshaven /Uithuizerpolder) voor de helikopterhaven nabij de Eemshaven. Dit doen wij omdat de komst van een helikopterhaven de verdere ontwikkeling van offshore windenergie bevordert.
Deze zoekgebieden hebben wij opgenomen in de Omgevingsverordening. Bij een definitieve keuze voor een locatie zal het andere zoekgebied komen te vervallen.</t>
  </si>
  <si>
    <t>Dit bestand bevat het zoekgebied helikopterhaven Eemshaven zoals vastgesteld in de Omgevingsverordening provincie Groningen 2016. Bij een definitieve keuze voor een locatie zal het andere zoekgebied komen te vervallen.Wij reserveren twee zoekgebieden (Eemshaven / Uithuizerpolder) voor de helikopterhaven nabij de Eemshaven. Dit doen wij omdat de komst van een helikopterhaven de verdere ontwikkeling van offshore windenergie bevordert.</t>
  </si>
  <si>
    <t>Dit bestand  bevat zeehaventerreinen zoals vastgesteld in de Omgevingsvisie provincie Groningen 2016-2020. 
Wij hebben twee belangrijke zeehaventerreinen: Eemshaven en Delfzijl/Oosterhorn. Delfzijl heeft een meer industrieel karakter, waarbij de chemie en in mindere mate de metaalsector overheersen. In de Eemshaven is sprake van bedrijvigheid op logistiek gebied en opslag (containers, bulk) en energie gerelateerde ruimtevragende en/of zware industriële activiteiten.</t>
  </si>
  <si>
    <t>Dit bestand  bevat wierden zoals vastgesteld in de Omgevingsvisie provincie Groningen 2016-2020. 
In onze provincie liggen veel karakteristieke nederzettingen waarvan de ruimtelijke structuur nauw verbonden is met het omliggende landschap. Wij beschermen deze waarden. Het gaat om onder andere wierdendorpen.
Op grond van het 3.1.6 van het Besluit ruimtelijke ordening moeten gemeenten voor cultuurhistorische waarden beschermende regels opnemen.</t>
  </si>
  <si>
    <t>Dit bestand bevat wierden zoals vastgesteld in de Omgevingsverordening provincie Groningen 2016. In deze Omgevingsverordening hebben wij regels opgenomen ter bescherming van deze gebieden. 
In onze provincie liggen veel karakteristieke nederzettingen waarvan de ruimtelijke structuur nauw verbonden is met het omliggende landschap. Wij beschermen deze waarden. Het gaat om onder andere wierdendorpen.
Op grond van het 3.1.6 van het Besluit ruimtelijke ordening moeten gemeenten voor cultuurhistorische waarden beschermende regels opnemen.</t>
  </si>
  <si>
    <t>Dit bestand bevat de waterkeringszone zoals vastgesteld in de Omgevingsverordening provincie Groningen 2016. In deze verordening zijn regels opgenomen m.b.t. de waterkeringszone, die bestaat uit een beschermingszone, een bebouwingszone en een profiel van vrij ruimte.</t>
  </si>
  <si>
    <t>Dit bestand bevat het waddengebied zoals vastgesteld in de Omgevingsverordening provincie Groningen 2016. In deze Omgevingsverordening hebben wij regels opgenomen ter bescherming van dit gebied.
Het Waddengebied heeft grote en internationaal erkende ecologische en landschappelijke waarde. Sinds 2009 is de Waddenzee UNESCO Wereldnatuurerfgoed. Tot het Groningse deel van het Waddengebied behoren de Waddenzee (inclusief de eilanden), het Eems-estuarium en het Lauwersmeer.</t>
  </si>
  <si>
    <t>Dit bestand  bevat het waddengebied zoals vastgesteld in de Omgevingsvisie provincie Groningen 2016-2020. 
Het Waddengebied heeft grote en internationaal erkende ecologische en landschappelijke waarde. Sinds 2009 is de Waddenzee UNESCO Wereldnatuurerfgoed. Tot het Groningse deel van het Waddengebied behoren de Waddenzee (inclusief de eilanden), het Eems-estuarium en het Lauwersmeer. Voor het hele Waddengebied is een separate opgave opgenomen in deze Omgevingsvisie.</t>
  </si>
  <si>
    <t>Dit bestand bevat voor verzuring gevoelige, zeer kwetsbare gebieden zoals vastgesteld in de Omgevingsverordening provincie Groningen 2016. In deze Omgevingsverordening hebben wij hiervoor  regels opgenomen. 
Vermesting en verzuring zijn van negatieve invloed op het herstel en de ontwikkeling van natuurwaarden. Bij de inrichting van nieuwe natuurgebieden verminderen we deze problemen met maatregelen als optimalisatie van de waterhuishouding en verwijdering van de bemeste bovenste grondlaag.
De Wet ammoniak en veehouderij beschermt zeer kwetsbare gebieden van ons natuurnetwerk tegen de uitstoot van ammoniak afkomstig van veehouderijbedrijven. Op grond van deze wet hebben wij de voor ammoniak gevoelige, zeer kwetsbare gebieden aangewezen in de Omgevingsverordening.</t>
  </si>
  <si>
    <t>Dit bestand bevat voor verzuring gevoelige, zeer kwetsbare gebieden zoals vastgesteld in de Omgevingsvisie provincie Groningen 2016-2020. 
Vermesting en verzuring zijn van negatieve invloed op het herstel en de ontwikkeling van natuurwaarden. Bij de inrichting van nieuwe natuurgebieden verminderen we deze problemen met maatregelen als optimalisatie van de waterhuishouding en verwijdering van de bemeste bovenste grondlaag.
De Wet ammoniak en veehouderij beschermt zeer kwetsbare gebieden van ons natuurnetwerk tegen de uitstoot van ammoniak afkomstig van veehouderijbedrijven. Op grond van deze wet hebben wij de voor ammoniak gevoelige, zeer kwetsbare gebieden aangewezen in de Omgevingsverordening.</t>
  </si>
  <si>
    <t>Dit bestand bevat (voormalige) oude dijken zoals vastgesteld in de Omgevingsvisie provincie Groningen 2016-2020.
Dijken zijn een kernkarakteristiek van onze provincie. Wij beschermen deze waarden. Het gaat hierbij onder andere om:
•	(slaper)dijken en daarmee samenhangende elementen zoals kolken, drinkdobben, coupures en schotbalkenhuisjes);
•	herkenbare dijktracés;
•	leidijken.
Wij hebben hiervoor regels opgenomen in de Omgevingsverordening. Wij stimuleren het herstel en de versterking van wierden, essen en dijken en de daarmee samenhangende elementen met instrumenten via het Programma Landelijk Gebied</t>
  </si>
  <si>
    <t>Dit bestand  bevat vesting(terrein)en zoals vastgesteld in de Omgevingsvisie provincie Groningen 2016-2020. 
In onze provincie liggen veel karakteristieke nederzettingen waarvan de ruimtelijke structuur nauw verbonden is met het omliggende landschap. Wij beschermen deze waarden.</t>
  </si>
  <si>
    <t>Dit bestand bevat wegen als bedoeld in artikel 23, eerste lid van de Wet vervoer gevaarlijke stoffen (Provinciaal basisnet Groningen) zoals vastgesteld in de Omgevingsverordening provincie Groningen 2016. Om gevaarlijke stoffen te vervoeren moeten vervoerders zich houden aan veiligheidseisen, waaronder het zoveel mogelijk vervoeren langs de hiervoor aangewezen transportroutes. Deze transportroutes zijn voor zover het rijksinfrastructuur betreft door het rijk aangewezen. Wij wijzen in aanvulling daarop een provinciaal basisnet aan. Het is van belang dat deze routes ook geschikt blijven voor het vervoer van gevaarlijke stoffen, reden waarom wij hierover in de Omgevingsverordening regels hebben opgenomen.</t>
  </si>
  <si>
    <t>Dit bestand bevat tracé's voor verbeteringen van rijkswegen zoals vastgesteld in de Omgevingsvisie provincie Groningen 2016-2020. 
De Zuidelijke Ringweg Groningen en de N33 zijn van groot belang voor de bereikbaarheid van de Energyport vanuit de regio, de rest van het land en het buitenland. Samen met het Rijk en de gemeente Groningen hebben wij een plan gemaakt voor de Zuidelijke Ringweg Groningen fase 2. Dit plan wordt de komende jaren uitgevoerd.
 Wij gaan investeren in de verdubbeling van de N33 tussen Zuidbroek en Appingedam, in vervolg op de verdubbeling van de N33 tussen Assen en Zuidbroek. Op langere termijn streven wij een verdubbeling van de N33 tot de Eemshaven na.</t>
  </si>
  <si>
    <t>Dit bestand bevat gebieden voor verbeteringen van rijksvaarwegen zoals vastgesteld in de Omgevingsvisie provincie Groningen 2016-2020. De hoofdvaarweg Lemmer-Delfzijl wordt geschikt gemaakt voor grotere schepen (scheepvaartklasse Va). De opwaardering van het Van Starkenborghkanaal gebeurt reeds. Daarnaast moeten diverse bruggen over het Eemskanaal worden vervangen. Het Rijk betaalt de verbetering van deze rijksvaarweg. Daarnaast willen wij dat de capaciteit van de Zeesluis Delfzijl als schakel tussen die hoofdvaarweg en de binnenvaartroutes in Duitsland vergroot wordt.
Voor het Groningse deel doen wij de projectleiding, planstudie, planuitwerking en realisatie van onder andere de vervanging van bruggen.</t>
  </si>
  <si>
    <t>Dit bestand bevat de veiligheidszone 3 transport, zoals vastgesteld in de Omgevingsverordening provincie Groningen 2016. In deze Omgevingsverordening zijn regels opgenomen m.b.t. tot deze veiligheidszone. Het betreft een veiligheidszone rondom wegen en spoorwegen in verband met de bescherming van minder zelfredzame personen.</t>
  </si>
  <si>
    <t>Dit bestand bevat de veiligheidszone 2 invloedsgebied provinciale wegen, zoals vastgesteld in de Omgevingsverordening provincie Groningen 2016. In deze Omgevingsverordening zijn regels opgenomen m.b.t. tot deze veiligheidszone. 
Het betreft een zone langs provinciale wegen in verband met plaatsgebonden risico (PR max) provinciale wegen.</t>
  </si>
  <si>
    <t>Dit bestand bevat de veiligheidszone 1 provinciale wegen, zoals vastgesteld in de Omgevingsverordening provincie Groningen 2016. In deze Omgevingsverordening zijn regels opgenomen m.b.t. tot deze veiligheidszone. 
Het betreft een zone langs provinciale wegen in verband met plaatsgebonden risico (PR max) provinciale wegen.</t>
  </si>
  <si>
    <t>Dit bestand bevat traditionele windmolens zoals vastgesteld in de Omgevingsvisie provincie Groningen 2016-2020. 
Gebouwd erfgoed is mede bepalend voor het landschap, de beleving van ruimtelijke kwaliteit en de identiteit van onze provincie. Het betreft onder andere traditionele windmolens.</t>
  </si>
  <si>
    <t>Dit bestand  bevat het testveld prototype  offshore testturbines zoals vastgesteld in de Omgevingsvisie provincie Groningen 2016-2020. 
Wij hebben een testveld aangewezen waar prototype offshore windturbines getest kunnen worden. In dit gebied kunnen maximaal vier prototype off shore testturbines worden geplaatst, met als doel certificering van off shore turbines en maximaal één on shore turbine en wetenschappelijk onderzoek.</t>
  </si>
  <si>
    <t>Dit bestand bevat het testveld prototype offshore testturbines zoals vastgesteld in de Omgevingsverordening provincie Groningen 2016. In deze Omgevingsverordening zijn regels vastgelegd m.b.t. deze zones.
Wij hebben een testveld aangewezen waar prototype offshore windturbines getest kunnen worden. In dit gebied kunnen maximaal vier prototype off shore testturbines worden geplaatst, met als doel certificering van off shore turbines en maximaal één on shore turbine en wetenschappelijk onderzoek.</t>
  </si>
  <si>
    <t>Dit bestand  bevat het testveld onderzoeksturbines zoals vastgesteld in de Omgevingsvisie provincie Groningen 2016-2020. 
Wij hebben een onderzoeksveld aangewezen waar (offshore) onderzoeksturbines getest kunnen worden. In dit gebied kunnen maximaal vijf gecertificeerde onderzoeksturbines worden geplaatst met als doel te onderzoeken op welke wijze de opbrengsten van toekomstige (offshore) windparken kunnen worden geoptimaliseerd.</t>
  </si>
  <si>
    <t>Dit bestand bevat het testveld onderzoeksturbines zoals vastgesteld in de Omgevingsverordening provincie Groningen 2016. In deze Omgevingsverordening zijn regels vastgelegd m.b.t. deze zones.
Wij hebben een onderzoeksveld aangewezen waar (offshore) onderzoeksturbines getest kunnen worden. In dit gebied kunnen maximaal vijf gecertificeerde onderzoeksturbines worden geplaatst met als doel te onderzoeken op welke wijze de opbrengsten van toekomstige (offshore) windparken kunnen worden geoptimaliseerd.</t>
  </si>
  <si>
    <t>Dit bestand bevat stiltegebieden zoals vastgesteld in de Omgevingsvisie provincie Groningen 2016-2020. 
Stilte is een kernkarakteristiek van onze provincie. We hebben drie stiltegebieden aangewezen: het Lauwersmeer, de Waddenzee en delen van de oever van het Schildmeer. Daarnaast hebben we twee aandachtsgebieden voor stilte en duisternis aangewezen, waar we extra stimuleringsmaatregelen treffen. Deze aandachtsgebieden liggen in de gemeente Vlagtwedde (met name in Westerwolde) en in de gemeente Winsum ten westen van de provinciale weg Groningen-Winsum.</t>
  </si>
  <si>
    <t>Dit bestand bevat stiltegebieden zoals vastgesteld in de Omgevingsverordening provincie Groningen 2016. In deze Omgevingsverordening hebben wij regels opgenomen ter bescherming van deze gebieden.
Stilte is een kernkarakteristiek van onze provincie. We hebben drie stiltegebieden aangewezen: het Lauwersmeer, de Waddenzee en delen van de oever van het Schildmeer. Daarnaast hebben we twee aandachtsgebieden voor stilte en duisternis aangewezen, waar we extra stimuleringsmaatregelen treffen. Deze aandachtsgebieden liggen in de gemeente Vlagtwedde (met name in Westerwolde) en in de gemeente Winsum ten westen van de provinciale weg Groningen-Winsum.</t>
  </si>
  <si>
    <t>Dit bestand bevat het stedelijk gebied zoals vastgesteld in de Omgevingsvisie provincie Groningen 2016-2020. 
Onder stedelijk gebied verstaan wij een stedenbouwkundig samenstel van bebouwing ten behoeve van wonen, dienstverlening, bedrijvigheid, detailhandel en horeca, en de daarbij behorende openbare of sociaal culturele voorzieningen, stedelijk groen en water en infrastructuur.</t>
  </si>
  <si>
    <t>Dit bestand bevat de samenhangende landschapsstructuur van zeven deelgebieden zoals vastgesteld in de Omgevingsvisie provincie Groningen 2016-2020.
De samenhangende landschapsstructuur bestaat uit aan elkaar gerelateerde landschapselementen en karakteristieken en overstijgt daarmee het niveau van losse elementen.
Wij onderscheiden in onze provincie zeven deelgebieden.
•	Wierdenland en Waddengebied
•	Oldambt
•	Zuidelijk Westerkwartier
•	Westerwolde
•	Veenkoloniën
•	Gorecht
•	Centrale Woldgebied en Duurswold.
 In de uitwerking per deelgebied geven wij aan hoe de landschapsstructuur kan worden gerespecteerd en versterkt bij nieuwe ruimtelijke ontwikkelingen. De zeven deelgebieden hebben elk hun eigen kwaliteiten en karakteristieken, maar vormen tegelijk een samenhangend geheel.</t>
  </si>
  <si>
    <t>oranje</t>
  </si>
  <si>
    <t>Dit bestand bevat gebieden met reliëfinversie zoals vastgesteld in de Omgevingsvisie provincie Groningen 2016-2020.  
Op verschillende plaatsen in onze provincie zijn duidelijke hoogteverschillen in het landschap aanwezig die te maken hebben met de aardkundige geschiedenis. Wij beschermen het aardkundig reliëf en het zicht daarop. Ter bescherming hebben wij regels opgenomen in de Omgevingsverordening.</t>
  </si>
  <si>
    <t>Dit bestand bevat gebieden met reliëfinversie zoals vastgesteld in de Omgevingsverordening provincie Groningen 2016. In deze Omgevingsverordening hebben wij regels opgenomen ter bescherming van deze gebieden.
Op verschillende plaatsen in onze provincie zijn duidelijke hoogteverschillen in het landschap aanwezig die te maken hebben met de aardkundige geschiedenis. Wij beschermen het aardkundig reliëf en het zicht daarop.</t>
  </si>
  <si>
    <t>Dit bestand bevat regionale waterkeringen zoals vastgesteld in de Omgevingsvisie provincie Groningen 2016-2020. 
Voor het geval bij overvloedige neerslag het regionale watersysteem het regenwater niet kan bergen, moeten wij gebieden achter de hand hebben voor waterberging. Voor het gebruik van grootschalige waterbergingsgebieden hebben wij regels opgenomen in de Omgevingsverordening.</t>
  </si>
  <si>
    <t>Dit bestand bevat regionale waterkeringen zoals vastgesteld in de Omgevingsverordening provincie Groningen 2016. In deze Omgevingsverordening hebben wij regels opgenomen ter bescherming van de functie van de bestaande of toekomstige primaire waterkering.
Voor het geval bij overvloedige neerslag het regionale watersysteem het regenwater niet kan bergen, moeten wij gebieden achter de hand hebben voor waterberging.</t>
  </si>
  <si>
    <t>Dit bestand bevat de regionale luchthaven Groningen Airport Eelde zoals vastgesteld in de Omgevingsvisie provincie Groningen 2016-2020. 
Wij faciliteren Groningen Airport Eelde onder meer door het vaststellen van de strategie, goedkeuring van majeure investeringsbeslissingen, lobbyen en daar waar nodig financiering van projecten.</t>
  </si>
  <si>
    <t>Dit bestand bevat regionale bedrijventerreinen zoals vastgesteld in de Omgevingsvisie provincie Groningen 2016-2020. 
We willen dat bedrijven uit de hogere milieucategorieën en/of met een aanzienlijk ruimtebeslag zich vestigen op regionale bedrijventerreinen.
Wij vinden het belangrijk dat er voldoende ruimte aanwezig is en blijft voor de vestiging van bedrijven uit de hogere milieucategorieën. Voor dit type bedrijven is voorlopig voldoende ruimte op bestaande regionale bedrijventerreinen. De bedrijven die de grootste milieuhinder met zich mee brengen, willen we steeds meer concentreren op een beperkt aantal van deze regionale bedrijventerreinen.</t>
  </si>
  <si>
    <t>Dit bestand bevat provinciale vaarwegen zoals vastgesteld in de Omgevingsvisie provincie Groningen 2016-2020. 
Net als voor onze wegen, dient zich ook voor onze vaarwegen een instandhoudings- en vervangingsopgave aan. Het Meerjarenprogramma beheer en onderhoud voorziet alleen in het zogeheten 'reguliere beheer en onderhoud', maar biedt geen ruimte voor grootschalig baggerwerk of vervangingsopgaven (bijvoorbeeld bruggen/sluizen) voor de vaarweginfrastructuur.
In de 'Nota Beheer provinciale vaarwegen 2011-2020' staan onze streefbeelden en knelpunten voor onze vaarwegen. Wij realiseren de streefbeelden binnen onze financiële mogelijkheden gefaseerd, door bij nieuwbouw of vervanging de bijbehorende functie-eisen toe te passen, afgewogen tegen andere maatschappelijke belangen. Dit betreft met name de doorvaarthoogte en -breedte van bruggen. Wij hanteren hierbij de 'Richtlijnen vaarwegen' als vertrekpunt.</t>
  </si>
  <si>
    <t>Dit bestand bevat de provinciale vaarwegen van het basistoervaartnet zoals vastgesteld in de Omgevingsvisie provincie Groningen 2016-2020. 
Deze provinciale vaarwegen worden door ons beheerd en onderhouden.</t>
  </si>
  <si>
    <t>Dit bestand bevat het invloedsgebied van het provinciaal basisnet voor het vervoer van gevaarlijke stoffen zoals vastgesteld in de Omgevingsvisie provincie Groningen 2016-2020. 
Om gevaarlijke stoffen te vervoeren moeten vervoerders zich houden aan veiligheidseisen, waaronder het zoveel mogelijk vervoeren langs de hiervoor aangewezen transportroutes. Deze transportroutes zijn voor zover het rijksinfrastructuur betreft door het rijk aangewezen. Wij wijzen in aanvulling daarop een provinciaal basisnet aan. 
Het is van belang dat deze routes ook geschikt blijven voor het vervoer van gevaarlijke stoffen, reden waarom wij hierover in de Omgevingsverordening regels hebben opgenomen.
Het invloedsgebied omvat de infrastructuur en zijn directe omgeving.</t>
  </si>
  <si>
    <t>Dit bestand bevat het profiel van vrije ruimte (waterkeringszone) zoals vastgesteld in de Omgevingsverordening provincie Groningen 2016. In deze verordening zijn regels opgenomen m.b.t. het profiel van vrije ruimte, dat samen met de bebouwingszone en de beschermingszone de waterkeringszone vormt.</t>
  </si>
  <si>
    <t>Dit bestand bevat pingoruïnes van het Zuidelijk Westerkwartier (ZWK) zoals vastgesteld in de Omgevingsverordening provincie Groningen 2016. In deze Omgevingsverordening hebben wij ter bescherming hiervoor regels opgenomen.
Op verschillende plaatsen in onze provincie zijn duidelijke hoogteverschillen in het landschap aanwezig die te maken hebben met de aardkundige geschiedenis. Wij beschermen het aardkundig reliëf en het zicht daarop.</t>
  </si>
  <si>
    <t>Dit bestand bevat pingoruïnes zoals vastgesteld in de Omgevingsvisie provincie Groningen 2016-2020. 
Op verschillende plaatsen in onze provincie zijn duidelijke hoogteverschillen in het landschap aanwezig, waaronder de pingoruïnes, die te maken hebben met de aardkundige geschiedenis. Wij beschermen het aardkundig reliëf en het zicht daarop. Ter bescherming hebben wij regels opgenomen in de Omgevingsverordening.</t>
  </si>
  <si>
    <t>Dit bestand bevat pingoruïnes Gorecht zoals vastgesteld in de Omgevingsverordening provincie Groningen 2016. In deze Omgevingsverordening hebben wij regels opgenomen ter bescherming van de pingoruïnes Gorecht.
Op verschillende plaatsen in onze provincie zijn duidelijke hoogteverschillen in het landschap aanwezig die te maken hebben met de aardkundige geschiedenis. Wij beschermen het aardkundig reliëf en het zicht daarop.</t>
  </si>
  <si>
    <t>Dit bestand bevat oude dijken zoals vastgesteld in de Omgevingsverordening provincie Groningen 2016. In deze Omgevingsverordening hebben wij regels opgenomen ter bescherming van oude dijken of delen of restanten daarvan.
Dijken zijn een kernkarakteristiek van onze provincie. Wij beschermen deze waarden. Het gaat hierbij onder andere om:
•	(slaper)dijken en daarmee samenhangende elementen zoals kolken, drinkdobben, coupures en schotbalkenhuisjes);
•	herkenbare dijktracés;
•	leidijken.
Wij stimuleren het herstel en de versterking van wierden, essen en dijken en de daarmee samenhangende elementen met instrumenten via het Programma Landelijk Gebied.</t>
  </si>
  <si>
    <t>Dit bestand bevat vijf opgaven zoals vastgesteld in de Omgevingsvisie provincie Groningen 2016-2020.
In de planperiode van deze Omgevingsvisie zien we vijf grote integrale opgaven:
 Gaswinning, Energyport,	Groei en krimp, Regio Groningen-Assen en Waddengebied. 
In deze integrale opgaven komen verschillende belangen bij elkaar. Hier moeten wij verschillende provinciale belangen zorgvuldig tegen elkaar afwegen.</t>
  </si>
  <si>
    <t>Dit bestand bevat noodbergingsgebieden zoals vastgesteld in de Omgevingsvisie provincie Groningen 2016-2020.
Noodbergingsgebieden fungeren als extra waterbergingsgebieden, voor die situaties waarin alle waterbergingsgebieden al in gebruik zijn en nog meer tijdelijke bergingscapaciteit nodig is. Noodbergingsgebieden worden gemiddeld één keer in de 100 jaar of minder vaak ingezet.
Wij hebben regels voor het gebruik van de grond in noodbergingsgebieden opgenomen in de Omgevingsverordening.</t>
  </si>
  <si>
    <t>Dit bestand bevat noodbergingsgebieden zoals vastgesteld in de Omgevingsverordening provincie Groningen 2016. In deze Omgevingsverordening hebben wij bestemmingen en regels opgenomen om de geschiktheid van deze gebieden voor de functie van noodberging te waarborgen. Deze regels bevatten in ieder geval een verbod om anders dan hoogwaterbestendig te bouwen en een verbod om anders dan hoogwaterbestendig infrastructuur aan te leggen.
Noodbergingsgebieden fungeren als extra waterbergingsgebieden voor die situaties waarin alle waterbergingsgebieden al in gebruik zijn en nog meer tijdelijke bergingscapaciteit nodig is. Noodbergingsgebieden worden gemiddeld één keer in de 100 jaar of minder vaak ingezet.</t>
  </si>
  <si>
    <t>Dit bestand bevat NNN-natuurgebieden zoals vastgesteld in de Omgevingsvisie provincie Groningen 2016-2020.
NNN-natuurgebieden zijn bestaande natuurgebieden of nog te ontwikkelen natuurgebieden, die liggen binnen de begrenzing van het Natuurnetwerk. Een deel van de nog te ontwikkelen natuurgebieden is nu landbouwgrond. Ons beleid is er op gericht deze landbouwgronden op vrijwillige basis aan te kopen of met subsidie voor functieverandering om te vormen naar natuur en ze vervolgens opnieuw in te richten. Dit beleid is verder uitgewerkt in de Nota Grondbeleid van de provincie Groningen.
Volgens planning is het Groningse deel van het Natuurnetwerk in 2027 voltooid, waarmee in totaal 9.800 hectare nieuwe natuur ontwikkeld zal zijn. De begrenzing van het Natuurnetwerk en regels ter bescherming van het Natuurnetwerk hebben wij vastgelegd in de Omgevingsverordening.</t>
  </si>
  <si>
    <t>Dit bestand bevat NNN-natuurgebieden zoals vastgesteld in de Omgevingsverordening provincie Groningen 2016. In deze Omgevingsverordening hebben wij de begrenzing vastgesteld en regels opgenomen ter bescherming van het Natuurnetwerk Nederland (NNN).
NNN-natuurgebieden zijn bestaande natuurgebieden of nog te ontwikkelen natuurgebieden, die liggen binnen de begrenzing van het Natuurnetwerk. Een deel van de nog te ontwikkelen natuurgebieden is nu landbouwgrond. Ons beleid is er op gericht deze landbouwgronden op vrijwillige basis aan te kopen of met subsidie voor functieverandering om te vormen naar natuur en ze vervolgens opnieuw in te richten. Dit beleid is verder uitgewerkt in de Nota Grondbeleid van de provincie Groningen.
Volgens planning is het Groningse deel van het Natuurnetwerk in 2027 voltooid, waarmee in totaal 9.800 hectare nieuwe natuur ontwikkeld zal zijn.</t>
  </si>
  <si>
    <t>Dit bestand bevat NatuurNetwerk Nederland (NNN)-natuur aanpassingsgebieden zoals vastgesteld in de Omgevingsverordening provincie Groningen 2016.
 Gedeputeerde Staten zijn - als de hydrologische situatie of de realiseerbaarheid daartoe aanleiding geeft - bevoegd de begrenzing van NNN-natuur aanpassingsgebieden te wijzigen en deze geheel of gedeeltelijk te laten vervallen of geheel of gedeeltelijk te veranderen in 'NNN-beheer aanpassingsgebied'.</t>
  </si>
  <si>
    <t>Dit bestand bevat NNN-beheergebieden zoals vastgesteld in de Omgevingsvisie provincie Groningen 2016-2020.
Een deel van het Natuur Netwerk Nederland bestaat uit beheergebieden. Dit zijn landbouwgebieden met natuurwaarden. De hoofdfunctie is landbouw. In deze gebieden stimuleren wij een aangepast agrarisch beheer gericht op behoud en versterking van de aanwezige natuurwaarden.
De begrenzing van het Natuurnetwerk en regels ter bescherming van het Natuurnetwerk hebben wij vastgelegd in de Omgevingsverordening.</t>
  </si>
  <si>
    <t>Dit bestand bevat NNN-beheergebieden zoals vastgesteld in de Omgevingsverordening provincie Groningen 2016. In deze Omgevingsverordening hebben wij de begrenzing vastgelegd en regels opgenomen ter bescherming van het Natuurnetwerk.
Een deel van het NatuurNetwerk Nederland (NNN) bestaat uit beheergebieden. Dit zijn landbouwgebieden met natuurwaarden. De hoofdfunctie is landbouw. In deze gebieden stimuleren wij een aangepast agrarisch beheer gericht op behoud en versterking van de aanwezige natuurwaarden.</t>
  </si>
  <si>
    <t>Dit bestand bevat NatuurNetwerk Nederland (NNN)-beheer aanpassingsgebieden zoals vastgesteld in de Omgevingsverordening provincie Groningen 2016.
 Gedeputeerde Staten zijn - als de hydrologische situatie of de realiseerbaarheid dan wel de effectiviteit van het agrarisch natuurbeheer daartoe aanleiding geeft - bevoegd de begrenzing van de NNN-Beheer aanpassingsgebieden te wijzigen en geheel of gedeeltelijk te laten vervallen.</t>
  </si>
  <si>
    <t>Dit bestand bevat het gebied waar nieuwe windturbines niet zijn toegestaan zoals vastgesteld in de Omgevingsverordening provincie Groningen 2016.</t>
  </si>
  <si>
    <t>Dit bestand bevat het gebied waar nieuwe helikopterhavens niet zijn toegestaan zoals vastgesteld in de Omgevingsverordening provincie Groningen 2016.</t>
  </si>
  <si>
    <t>Dit bestand bevat gebieden waar nieuwe bedrijventerreinen zijn toegestaan zoals vastgesteld in de Omgevingsvisie provincie Groningen 2016-2020.</t>
  </si>
  <si>
    <t>Dit bestand bevat gebieden waar nieuwe bedrijventerreinen zijn toegestaan zoals vastgesteld in de Omgevingsverordening provincie Groningen 2016.</t>
  </si>
  <si>
    <t>Dit bestand bevat Natura 2000 gebieden zoals vastgesteld in de Omgevingsvisie provincie Groningen 2016-2020.
Een belangrijk onderdeel van het NNN wordt gevormd door de Natura 2000-gebieden. Natura 2000 is de benaming van een Europees netwerk van natuurgebieden met belangrijke flora en fauna, gezien vanuit een Europees perspectief. Natura 2000 is erop gericht deze flora en fauna duurzaam te beschermen. 
Voor elk Natura 2000-gebied wordt door het bevoegd gezag een beheerplan vastgesteld, waarin maatregelen, beheer en monitoring worden beschreven. Dat gebeurt in nauw overleg met eigenaren, gebruikers en andere betrokken overheden zoals gemeenten, waterschappen en provincies.
Wij zijn verantwoordelijk voor de uitvoering en rapportage voor de gebieden Lieftinghsbroek, Zuidlaardermeergebied en Lauwersmeer. De gebieden Leekstermeer en Drentsche Aa vallen onder de verantwoordelijkheid van de provincie Drenthe. Het Rijk is verantwoordelijk voor de Noordzeekustzone en Waddenzee.</t>
  </si>
  <si>
    <t>Dit bestand bevat het Nationaal Park Lauwersmeer zoals vastgesteld in de Omgevingsvisie provincie Groningen 2016-2020.
Het Nationaal Park Lauwersmeer is het enige Nationale Park in onze provincie. Het is tevens Natura 2000-gebied. Het Rijk zal naar verwachting het Natura 2000 beheerplan Lauwersmeer in 2016 definitief vaststellen. Daarna zullen de provincies Fryslân en Groningen de uitvoering daarvan ter hand nemen. 
Wij willen de recreatieve mogelijkheden van het Lauwersmeer versterken. Er ligt hiervoor een uitvoeringsprogramma. Hierin werken wij samen met onze gebiedspartners aan het beter beleefbaar maken van het Nationaal Park voor wandelaars, fietsers, vogelaars, vissers en watersporters.</t>
  </si>
  <si>
    <t>Dit bestand bevat het Nationaal landschap Middag-Humsterland zoals vastgesteld in de Omgevingsvisie provincie Groningen 2016-2020.
Nationaal Landschap Middag-Humsterland is een oud open wierdenlandschap met hoge landschappelijke en archeologische waarde. 
Wij zien kansen voor de positionering van Middag-Humsterland als onderdeel van de noordelijke waddenregio, als voorbeeldgebied waar veel landschappelijke en cultuurhistorische waarden behouden zijn gebleven. Wij beschermen in dit gebied de landschappelijke openheid, de onregelmatige blokverkaveling, karakteristieke laagtes, het reliëf van wierden, dijken en natuurlijke laagtes en het beloop en het profiel van de wegen. We hebben hiervoor regels opgenomen in de Omgevingsverordening.</t>
  </si>
  <si>
    <t>Dit bestand bevat het Groningse deel van het Nationaal landschap Drentsche Aa zoals vastgesteld in de Omgevingsverordening provincie Groningen 2016. In deze Omgevingsverordening hebben wij regels opgenomen ter bescherming van de inrichting van de landgoederen in dit gebied.
Het Nationaal Landschap Drentsche Aa is een esdorpen- en wegdorpenlandschap, bestaand uit een open beekdal met graslanden op laagveen en petgaten, dat naar de Hondsrug toe overgaat in zandgronden met veel bossen, houtwallen en houtsingels. Circa vijf procent van het Nationaal Landschap Drentsche Aa ligt in onze provincie.
Samen met provincie Drenthe beschermen wij de kleinschaligheid van het landschap, de vrij meanderende beek de Drentsche Aa en de samenhang van essen, bossen, heide en moderne ontginningen.</t>
  </si>
  <si>
    <t>Dit bestand bevat militaire laagvliegroutes zoals vastgesteld in de Omgevingsvisie provincie Groningen 2016-2020.
Boven Westerwolde en het uiterste westen van onze provincie liggen militaire laagvliegroutes voor jachtvliegtuigen en transportvliegtuigen. Daar geldt een minimale vlieghoogte van 75 meter. In verband met de veiligheid mag onder deze laagvliegroutes niet hoger worden gebouwd dan 40 meter. Het betreft een strook van 1 nautische mijl (1852 meter) aan beide zijden van de middellijn van de route. Gemeenten moeten bij de vaststelling van bestemmingsplannen hiermee rekening houden.</t>
  </si>
  <si>
    <t>Dit bestand bevat lintbebouwing zoals vastgesteld in de Omgevingsvisie provincie Groningen 2016-2020.
In onze provincie liggen veel karakteristieke nederzettingen waarvan de ruimtelijke structuur nauw verbonden is met het omliggende landschap. Wij beschermen deze waarden.</t>
  </si>
  <si>
    <t>Dit bestand bevat landelijke wandelroutes (LAW-routes) zoals vastgesteld in de Omgevingsvisie provincie Groningen 2016-2020.
We richten ons op het instandhouden en verbeteren van de kwaliteit van het Groningse deel van de volgende landelijke wandelroutes: LAW 9-1 Pieterpad, LAW 10 Noaberpad en LAW 5-5 Wad- en Wierdenpad.
Wij financieren projecten met het doel provinciale routestructuren uit te breiden en te vernieuwen.</t>
  </si>
  <si>
    <t>Dit bestand bevat landschapsontwikkelingszones zoals vastgesteld in de Omgevingsvisie provincie Groningen 2016-2020.
In de Veenkoloniën en Westerwolde hebben we landschapsontwikkelingszones aangewezen, met als doel deze met elkaar en met de Hondsrug te verbinden en aantrekkelijker te maken voor recreatie. In overleg met gemeenten onderzoeken we of en hoe er meer ruimte geboden kan worden voor wonen en werken in het buitengebied, met behoud - of liever zelfs toename - van de ruimtelijke kwaliteit.</t>
  </si>
  <si>
    <t>Dit bestand bevat landschap met herkenbare opstrekkende verkaveling zoals vastgesteld in de Omgevingsverordening provincie Groningen 2016. In deze Omgevingsverordening hebben wij regels opgenomen ter bescherming van het landschap met herkenbare opstrekkende verkaveling. 
Water, verkaveling en het beloop van wegen zijn bepalend voor het karakter van het landschap van Groningen.</t>
  </si>
  <si>
    <t>Dit bestand bevat landschap met herkenbare onregelmatige blokverkaveling zoals vastgesteld in de Omgevingsverordening provincie Groningen 2016. In deze Omgevingsverordening hebben wij regels opgenomen ter bescherming van herkenbare onregelmatige blokverkaveling.
Water, verkaveling en het beloop van wegen zijn bepalend voor het karakter van het landschap van Groningen.</t>
  </si>
  <si>
    <t>Dit bestand bevat landgoederen zoals vastgesteld in de Omgevingsvisie provincie Groningen 2016-2020.
Gebouwd erfgoed is mede bepalend voor het landschap, de beleving van ruimtelijke kwaliteit en de identiteit van onze provincie. Wij voeren wettelijke taken uit op het gebied van monumenten en archeologie (zie onze Cultuurnota). 
Wij stimuleren het behoud en herstel van karakteristieke erven door instrumenten in te zetten vanuit het Programma Landelijk Gebied.</t>
  </si>
  <si>
    <t>Dit bestand bevat landelijke fietsroutes (LF-routes) zoals vastgesteld in de Omgevingsvisie provincie Groningen 2016-2020.
We richten ons op het in stand houden en verbeteren van de kwaliteit van het Groningse deel van de volgende landelijke fietsroutes: LF 9 NAP-route, LF 14 Saksenroute en LF 10 Waddenzeeroute.
Wij financieren projecten met het doel provinciale routestructuren uit te breiden en te vernieuwen.</t>
  </si>
  <si>
    <t>Dit bestand bevat laaggelegen gebieden zoals vastgesteld in de Omgevingsvisie provincie Groningen 2016-2020.
Wij willen gebieden aanwijzen waar het watersysteem meer leidend is bij het toekennen van de functie. Dit is onder meer bij laaggelegen gebieden die gevoelig zijn voor wateroverlast en waar waterrobuust gebouwd moet worden. Samen met de waterschappen onderzoeken we de gebieden die zich hiervoor lenen en of wij hiervoor ruimtelijke voorwaarden moeten vastleggen.</t>
  </si>
  <si>
    <t>Dit bestand bevat de kustverdedigingsgebieden zoals vastgesteld in de Omgevingsvisie provincie Groningen 2016-2020.
Het Werelderfgoed Waddenzee ligt achter de dijk: de potenties die het onmiskenbaar heeft kunnen beter worden benut. Dat vraagt om een andere manier van kijken: de dijk niet als scheidslijn zien, maar als onderdeel van een brede overgangszone tussen land en wad, als aanjager voor de beleving en (op bescheiden schaal) vermarkten van het werelderfgoed.
Er zijn goede mogelijkheden om natuur, landbouw en recreatie te koppelen aan dijkversterkingsprojecten. Wij hebben hiervoor in de Omgevingsverordening een waterkeringszone ruimtelijk vastgelegd.</t>
  </si>
  <si>
    <t>Dit bestand bevat kleine luchtvaartterreinen zoals vastgesteld in de Omgevingsvisie provincie Groningen 2016-2020.
We faciliteren en reguleren de vraag naar recreatief vliegen en bieden ruimte aan vluchten met een evident maatschappelijk belang. Er zijn vijf kleine luchtvaartterreinen.</t>
  </si>
  <si>
    <t>Dit bestand bevat karakteristieke wegen zoals vastgesteld in de Omgevingsvisie provincie Groningen 2016-2020.
Water, verkaveling en het beloop van wegen zijn bepalend voor het karakter van het landschap van Groningen. Wij hebben in de Omgevingsverordening specifieke regels opgenomen voor karakteristieke wegen. Aanvullend is voor Middag-Humsterland een regel opgenomen ter bescherming van karakteristieke wegen.</t>
  </si>
  <si>
    <t>Dit bestand bevat karakteristieke wegen van Middag-Humsterland zoals vastgesteld in de Omgevingsverordening provincie Groningen 2016. Deze Omgevingsverordening voorziet in een verbod op het wijzigen van het beloop van de wegen van Middag-Humsterland.
Water, verkaveling en het beloop van wegen zijn bepalend voor het karakter van het landschap van Groningen.</t>
  </si>
  <si>
    <t>Dit bestand bevat karakteristieke waterlopen zoals vastgesteld in de Omgevingsvisie provincie Groningen 2016-2020.
Water, verkaveling en het beloop van wegen zijn bepalend voor het karakter van het landschap van Groningen. Wij beschermen karakteristieke waterlopen. Wij hebben in de Omgevingsverordening specifieke regels opgenomen.</t>
  </si>
  <si>
    <t>Dit bestand bevat karakteristieke waterlopen zoals vastgesteld in de Omgevingsverordening provincie Groningen 2016. In deze Omgevingsverordening hebben wij ter bescherming van de karakteristieke waterlopen specifieke regels opgenomen.
Water, verkaveling en het beloop van wegen zijn bepalend voor het karakter van het landschap van Groningen.</t>
  </si>
  <si>
    <t>Dit bestand bevat karakteristieke sloten van Middag-Humsterland zoals vastgesteld in de Omgevingsverordening provincie Groningen 2016. In deze Omgevingsverordening zijn regels opgenomen ter bescherming van het beloop en het profiel van de sloten.</t>
  </si>
  <si>
    <t>Dit bestand bevat karakteristieke sloten van Middag-Humsterland met wijzigingsbevoegdheid zoals vastgesteld in de Omgevingsverordening provincie Groningen 2016. In deze Omgevingsverordening hebben wij regels opgenomen voor het verleggen en dempen van deze sloten.</t>
  </si>
  <si>
    <t>Dit bestand bevat karakteristieke sloten van Appingedam-Delfzijl zoals vastgesteld in de Omgevingsverordening provincie Groningen 2016. In deze Omgevingsverordening zijn regels opgenomen ter bescherming van het beloop en het profiel van de sloten.</t>
  </si>
  <si>
    <t>Dit bestand bevat karakteristieke laagten zoals vastgesteld in de Omgevingsvisie provincie Groningen 2016-2020.
Op verschillende plaatsen in onze provincie zijn duidelijke hoogteverschillen in het landschap aanwezig die te maken hebben met de aardkundige geschiedenis. Wij beschermen het aardkundig reliëf en het zicht daarop. Ter bescherming hebben wij regels opgenomen in de Omgevingsverordening.</t>
  </si>
  <si>
    <t>Dit bestand bevat karakteristieke laagten zoals vastgesteld in de Omgevingsverordening provincie Groningen 2016. In deze Omgevingsverordening hebben wij regels opgenomen ter bescherming van het aardkundig reliëf en het zicht daarop.
Op verschillende plaatsen in onze provincie zijn duidelijke hoogteverschillen in het landschap aanwezig die te maken hebben met de aardkundige geschiedenis.</t>
  </si>
  <si>
    <t>Dit bestand bevat kanalen en wijken  zoals vastgesteld in de Omgevingsvisie provincie Groningen 2016-2020.
Water, verkaveling en het beloop van wegen zijn bepalend voor het karakter van het landschap van Groningen. Wij beschermen karakteristieke waterlopen, wegen en verkavelingspatronen. 
Wij hebben in de Omgevingsverordening specifieke regels opgenomen ter bescherming van de wijken en kanalen.</t>
  </si>
  <si>
    <t>Dit bestand bevat kanalen en wijken zoals vastgesteld in de Omgevingsverordening provincie Groningen 2016. In deze Omgevingsverordening hebben wij specifieke regels opgenomen ter bescherming van de wijken en kanalen, karakteristieke waterlopen en karakteristieke verkaveling.
Water, verkaveling en het beloop van wegen zijn bepalend voor het karakter van het landschap van Groningen.</t>
  </si>
  <si>
    <t>Dit bestand bevat het houtsingelgebied Zuidelijk Westerkwartier zoals vastgesteld in de Omgevingsverordening provincie Groningen 2016. 
Dit is een gebied met een waardevol besloten en/of kleinschalig open karakter. Dit wordt veelal gevormd door de aanwezigheid van bosjes, houtsingels, houtwallen en (meidoorn)hagen.</t>
  </si>
  <si>
    <t>Dit bestand bevat de ruimtelijke reservering voor de hoogspanningsleiding Eemshaven-Vierverlaten zoals vastgesteld in de Omgevingsvisie provincie Groningen 2016-2020.
Bij de realisatie van de 380 kV hoogspanningsleiding Eemshaven-Vierverlaten zetten wij ons in voor een tijdige en kwalitatief goede natuurcompensatie van verstoorde weidevogelgebieden.</t>
  </si>
  <si>
    <t>Dit bestand bevat  gebieden met herkenbare verkaveling  zoals vastgesteld in de Omgevingsvisie provincie Groningen 2016-2020.
Water, verkaveling en het beloop van wegen zijn bepalend voor het karakter van het landschap van Groningen. Wij hebben in de Omgevingsverordening specifieke regels opgenomen ter bescherming van karakteristieke verkaveling.</t>
  </si>
  <si>
    <t>Dit bestand bevat gebieden behorend tot het grootschalig open landschap  zoals vastgesteld in de Omgevingsvisie provincie Groningen 2016-2020.
De afwisseling en het contrast tussen de open en besloten gebieden draagt bij aan de diversiteit van het landschap. Wij beschermen de openheid en beslotenheid van het landschap. Wij hebben hier regels over opgenomen in de Omgevingsverordening.</t>
  </si>
  <si>
    <t>Dit bestand bevat gebieden behorend tot het grootschalig open landschap zoals vastgesteld in de Omgevingsverordening provincie Groningen 2016. In deze Omgevingsverordening hebben wij ter bescherming hiervoor regels opgenomen.
De afwisseling en het contrast tussen de open en besloten gebieden draagt bij aan de diversiteit van het landschap.</t>
  </si>
  <si>
    <t>Dit bestand bevat grondwaterbeschermingsgebieden zoals vastgesteld in de Omgevingsvisie provincie Groningen 2016-2020.
Rond de drinkwaterwinningen (Onnen-De Punt, Sellingen, Bellingwolde) bevinden zich grondwaterbeschermingsgebieden. Activiteiten die de kwaliteit van het grondwater kunnen verslechteren, zijn hier verboden. Dat geldt ook voor het gebied en de oevers langs de Drentsche Aa rondom en stroomopwaarts van het innamepunt (net over de grens in de provincie Drenthe) van de drinkwateronttrekking in de Drentsche Aa. Wij hebben hier regels over opgenomen in de Omgevingsverordening.</t>
  </si>
  <si>
    <t>Dit bestand bevat grondwaterbeschermingsgebieden zoals vastgesteld in de Omgevingsverordening provincie Groningen 2016. In deze Omgevingsverordening hebben wij hiervoor regels opgenomen. 
Rond de drinkwaterwinningen (Onnen-De Punt, Sellingen, Bellingwolde) bevinden zich grondwaterbeschermingsgebieden. Activiteiten die de kwaliteit van het grondwater kunnen verslechteren, zijn hier verboden. Dat geldt ook voor het gebied en de oevers langs de Drentsche Aa rondom en stroomopwaarts van het innamepunt (net over de grens in de provincie Drenthe) van de drinkwateronttrekking in de Drentsche Aa.</t>
  </si>
  <si>
    <t>Dit bestand bevat glaciale ruggen zoals vastgesteld in de Omgevingsvisie provincie Groningen 2016-2020.
Op verschillende plaatsen in onze provincie zijn duidelijke hoogteverschillen in het landschap aanwezig die te maken hebben met de aardkundige geschiedenis. Wij beschermen het aardkundig reliëf en het zicht daarop. Ter bescherming hebben wij regels opgenomen in de Omgevingsverordening.</t>
  </si>
  <si>
    <t>Dit bestand bevat gebieden met glaciale ruggen zoals vastgesteld in de Omgevingsverordening provincie Groningen 2016. In deze Omgevingsverordening hebben wij regels opgenomen ter bescherming van het aardkundig reliëf en het zicht daarop.
Op verschillende plaatsen in onze provincie zijn duidelijke hoogteverschillen in het landschap aanwezig die te maken hebben met de aardkundige geschiedenis.</t>
  </si>
  <si>
    <t>Dit bestand bevat gesloten stortplaatsen zoals vastgesteld in de Omgevingsvisie provincie Groningen 2016-2020.
Voor een aantal gesloten stortplaatsen voor afval en baggerspecie, dragen wij op grond van de Wet milieubeheer blijvend de verantwoordelijkheid voor de nazorg, waarmee we bodemverontreiniging voorkomen. Wij hebben regels voor handelingen in, op, onder of over gesloten stortplaatsen opgenomen in de Omgevingsverordening.</t>
  </si>
  <si>
    <t>Dit bestand bevat gesloten stortplaatsen zoals vastgesteld in de Omgevingsverordening provincie Groningen 2016. In deze Omgevingsverordening hebben wij regels voor handelingen in, op, onder of over gesloten stortplaatsen opgenomen.
Voor een aantal gesloten stortplaatsen voor afval en baggerspecie, dragen wij op grond van de Wet milieubeheer blijvend de verantwoordelijkheid voor de nazorg, waarmee we bodemverontreiniging voorkomen.</t>
  </si>
  <si>
    <t>Dit bestand bevat gereserveerde tracés van provinciale wegen zoals vastgesteld in de Omgevingsvisie provincie Groningen 2016-2020.
De tracés voor de nieuwe wegverbindingen of verbetering van bestaande wegverbindingen hebben we opgenomen in de Omgevingsverordening</t>
  </si>
  <si>
    <t>Dit bestand bevat gereserveerde tracés van provinciale wegen zoals vastgesteld in de Omgevingsverordening provincie Groningen 2016. In deze Omgevingsverordening hebben wij de tracés voor de nieuwe wegverbindingen of verbetering van bestaande wegverbindingen opgenomen.</t>
  </si>
  <si>
    <t>Dit bestand bevat gereserveerde tracés  van spoorlijnen  zoals vastgesteld in de Omgevingsvisie provincie Groningen 2016-2020.
Wij hebben de tracéreserveringen spoorverbindingen opgenomen in de Omgevingsverordening</t>
  </si>
  <si>
    <t>Dit bestand bevat gereserveerde tracés  van spoorlijnen zoals vastgesteld in de Omgevingsverordening provincie Groningen 2016.</t>
  </si>
  <si>
    <t>Dit bestand bevat het gereserveerd tracé ondergrondse hoogspanningsleiding zoals vastgesteld in de Omgevingsvisie provincie Groningen 2016-2020.
Ten behoeve van de nieuwe woonwijk Meerstad hebben wij, in afwachting van een definitieve tracékeuze, een voorlopig tracé voor een ondergrondse hoogspanningsleiding gereserveerd. Dit gereserveerd tracé is vastgelegd in de Omgevingsverordening</t>
  </si>
  <si>
    <t>Dit bestand bevat het gereserveerd tracé ondergrondse hoogspanningsleiding zoals vastgesteld in de Omgevingsverordening provincie Groningen 2016. In deze Omgevingsverordening is het gereserveerd tracé vastgelegd.
Ten behoeve van de nieuwe woonwijk Meerstad hebben wij, in afwachting van een definitieve tracékeuze, een voorlopig tracé voor een ondergrondse hoogspanningsleiding gereserveerd.</t>
  </si>
  <si>
    <t>Dit bestand bevat zeven gebiedsnormen waarin de bergings- en afvoercapaciteit van de regionale wateren moet zijn ingerichtzoals vastgesteld in de Omgevingsverordening provincie Groningen 2016. In deze Omgevingsverordening hebben wij hiervoor regels opgenomen voor de beoordeling door het waterschap.</t>
  </si>
  <si>
    <t>Dit bestand bevat gebieden met verbod op fysische bodemaantasting zoals vastgesteld in de Omgevingsvisie provincie Groningen 2016-2020.
Sommige drinkwaterwinningen zijn minder kwetsbaar voor verontreinigingen omdat er een kleilaag boven het drinkwaterreservoir zit. In dat geval richt onze bescherming zich op het behouden van die kleilaag door te voorkomen dat de kleilaag wordt doorboord. Hiervoor hebben wij regels opgenomen in de Omgevingsverordening.</t>
  </si>
  <si>
    <t>Dit bestand bevat gebieden met verbod op fysische bodemaantasting zoals vastgesteld in de Omgevingsverordening provincie Groningen 2016. In deze Omgevingsverordening hebben wij hiervoor regels opgenomen. 
Sommige drinkwaterwinningen zijn minder kwetsbaar voor verontreinigingen omdat er een kleilaag boven het drinkwaterreservoir zit. In dat geval richt onze bescherming zich op het behouden van die kleilaag door te voorkomen dat de kleilaag wordt doorboord.</t>
  </si>
  <si>
    <t>Dit bestand bevat de gebieden met veiligheidsnormen regionale waterkeringen (T300 - hoogte kering, stabiliteit kering minimaal T100) zoals vastgesteld in de Omgevingsverordening provincie Groningen 2016. In deze Omgevingsverordening hebben wij regels opgenomen betreffende de veiligheidsnormen regionale waterkeringen.
Voor het geval bij overvloedige neerslag het regionale watersysteem het regenwater niet kan bergen, moeten wij gebieden achter de hand hebben voor waterberging.</t>
  </si>
  <si>
    <t>Dit bestand bevat de gebieden met veiligheidsnormen regionale waterkeringen (T100 - hoogte kering, stabiliteit kering minimaal T100) zoals vastgesteld in de Omgevingsverordening provincie Groningen 2016. In deze Omgevingsverordening hebben wij regels opgenomen betreffende de veiligheidsnormen regionale waterkeringen.
Voor het geval bij overvloedige neerslag het regionale watersysteem het regenwater niet kan bergen, moeten wij gebieden achter de hand hebben voor waterberging.</t>
  </si>
  <si>
    <t>Dit bestand bevat de gebieden met veiligheidsnormen regionale waterkeringen (T1000 - hoogte kering, stabiliteit kering minimaal T100) zoals vastgesteld in de Omgevingsverordening provincie Groningen 2016. In deze Omgevingsverordening hebben wij regels opgenomen betreffende de veiligheidsnormen regionale waterkeringen.
Voor het geval bij overvloedige neerslag het regionale watersysteem het regenwater niet kan bergen, moeten wij gebieden achter de hand hebben voor waterberging.</t>
  </si>
  <si>
    <t>Dit bestand bevat foerageergebieden ganzen zoals vastgesteld in de Omgevingsvisie provincie Groningen 2016-2020.
Wij hebben een internationale verplichting tot instandhouding van de ganzenpopulatie. Samen met onze partners geven wij daar invulling aan. Onder andere door het aanwijzen van foerageergebieden voor trekganzen in de winterperiode.</t>
  </si>
  <si>
    <t>Dit bestand bevat fietsroutes Plus zoals vastgesteld in de Omgevingsvisie provincie Groningen 2016-2020.
Wij leggen Fietsroutes Plus aan op verbindingen tussen herkomst- en bestemmingsgebieden met grote vervoersstromen. Een Fietsroute Plus is een hoogwaardig fietspad met meer comfort, ruimte en een betere doorstroming.
Verkeersveiligheidsknelpunten op onze fietspaden pakken wij aan, met een combinatie van verbeteringen in de infrastructuur, educatie en handhaving.</t>
  </si>
  <si>
    <t>Dit bestand bevat essen zoals vastgesteld in de Omgevingsvisie provincie Groningen 2016-2020.
Essen zijn een kernkarakteristiek van onze provincie. Het gaat hierbij om reliëf en archeologisch bodemarchief van essen en openheid van essen. Wij hebben regels opgenomen in de 
Omgevingsverordening.</t>
  </si>
  <si>
    <t>Dit bestand bevat essen zoals vastgesteld in de Omgevingsverordening provincie Groningen 2016. In deze Omgevingsverordening hebben wij hiervoor regels opgenomen.
Essen zijn een kernkarakteristiek van onze provincie. Het gaat hierbij om reliëf en archeologisch bodemarchief van essen en openheid van essen.</t>
  </si>
  <si>
    <t>Dit bestand bevat esgehuchten zoals vastgesteld in de Omgevingsvisie provincie Groningen 2016-2020.
In onze provincie liggen veel karakteristieke nederzettingen waarvan de ruimtelijke structuur nauw verbonden is met het omliggende landschap. Wij beschermen deze waarden en hebben regels opgenomen in de Omgevingsverordening.</t>
  </si>
  <si>
    <t>Dit bestand bevat esgehuchten zoals vastgesteld in de Omgevingsverordening provincie Groningen 2016. In deze Omgevingsverordening hebben wij hiervoor regels opgenomen. 
In onze provincie liggen veel karakteristieke nederzettingen waarvan de ruimtelijke structuur nauw verbonden is met het omliggende landschap. Wij beschermen deze waarden.</t>
  </si>
  <si>
    <t>Dit bestand bevat ecologische verbindingszones (indicatief), zoals vastgesteld in de Omgevingsvisie provincie Groningen 2016-2020.
Binnen het Natuurnetwerk Nederland (NNN) verbinden we vooral de meer geïsoleerd gelegen natuurgebieden met de overige delen van het netwerk. De ecologische verbindingszones zijn indicatief op kaart aangegeven. We realiseren ze door ze te combineren met andere werkzaamheden zoals de aanleg van natuurvriendelijke oevers en beplantingsstroken.</t>
  </si>
  <si>
    <t>Dit bestand  bevat drinkwaterwingebieden zoals vastgesteld in de Omgevingsvisie provincie Groningen 2016-2020. 
In waterwingebieden zijn in principe alleen activiteiten toegestaan, die direct of indirect samenhangen met de drinkwaterproductie. Activiteiten, die schadelijk kunnen zijn voor de grondwaterwinning zijn hier verboden, zoals het gebruik van mest en bestrijdingsmiddelen, het diep graven of boren en het lozen van schadelijke stoffen op of in de bodem. Hiervoor hebben wij regels opgenomen in de Omgevingsverordening.</t>
  </si>
  <si>
    <t>Dit bestand bevat drinkwaterwingebieden zoals vastgesteld in de Omgevingsverordening provincie Groningen 2016. In deze Omgevingsverordening hebben wij regels opgenomen ter bescherming van deze gebieden. 
In waterwingebieden zijn in principe alleen activiteiten toegestaan, die direct of indirect samenhangen met de drinkwaterproductie. Activiteiten, die schadelijk kunnen zijn voor de grondwaterwinning zijn hier verboden, zoals het gebruik van mest en bestrijdingsmiddelen, het diep graven of boren en het lozen van schadelijke stoffen op of in de bodem.</t>
  </si>
  <si>
    <t>Dit bestand bevat diepe plassen en meren zoals vastgesteld in de Omgevingsvisie provincie Groningen 2016-2020.
Wij beschermen diepe plassen en meren vanwege hun hoge waterkwaliteit.
Hiertoe hebben wij een afwegingskader voor het (toekomstig) gebruik van diepe plassen en meren opgenomen in de Omgevingsverordening.</t>
  </si>
  <si>
    <t>Dit bestand bevat diepe plassen en meren zoals vastgesteld in de Omgevingsverordening provincie Groningen 2016. In deze Omgevingsverordening hebben wij een afwegingskader voor het (toekomstig) gebruik van diepe plassen en meren opgenomen.
Wij beschermen diepe plassen en meren vanwege hun hoge waterkwaliteit.</t>
  </si>
  <si>
    <t>Dit bestand bevat dekzandruggen zoals vastgesteld in de Omgevingsvisie provincie Groningen 2016-2020.
Op verschillende plaatsen in onze provincie zijn duidelijke hoogteverschillen in het landschap aanwezig die te maken hebben met de aardkundige geschiedenis. Wij beschermen het aardkundig reliëf en het zicht daarop. 
Ter bescherming hebben wij regels opgenomen in de Omgevingsverordening.</t>
  </si>
  <si>
    <t>Dit bestand bevat dekzandruggen zoals vastgesteld in de Omgevingsverordening provincie Groningen 2016. In deze Omgevingsverordening hebben wij ter bescherming van dekzandruggen regels opgenomen.
Op verschillende plaatsen in onze provincie zijn duidelijke hoogteverschillen in het landschap aanwezig die te maken hebben met de aardkundige geschiedenis. Wij beschermen het aardkundig reliëf en het zicht daarop.</t>
  </si>
  <si>
    <t>Dit bestand bevat concentratiegebieden grootschalige windenergie zoals vastgesteld in de Omgevingsvisie provincie Groningen 2016-2020.
Nieuwe windparken worden gerealiseerd in drie concentratiegebieden voor grootschalige windenergie zoals vastgelegd in de Omgevingsverordening.</t>
  </si>
  <si>
    <t>Dit bestand bevat drie concentratiegebieden grootschalige windenergie zoals vastgesteld in de Omgevingsverordening provincie Groningen 2016.</t>
  </si>
  <si>
    <t>Dit bestand bevat het buitengebied zoals vastgesteld in de Omgevingsvisie provincie Groningen 2016-2020.
Onder het buitengebied verstaan wij die gebieden die buiten stedelijke gebieden liggen en een overwegend agrarische-, natuur- en recreatieve functie hebben.
Omdat de inrichting van het buitengebied zowel vitaal als duurzaam dient te zijn, is daarnaast zuinig ruimtegebruik een belangrijk uitgangspunt. Hiervoor hebben wij regels opgenomen in de Omgevingsverordening.</t>
  </si>
  <si>
    <t>Dit bestand bevat het buitengebied zoals vastgesteld in de Omgevingsverordening provincie Groningen 2016. In deze Omgevingsverordening hebben wij hiervoor regels opgenomen. 
Onder het buitengebied verstaan wij die gebieden die buiten stedelijke gebieden liggen en een overwegend agrarische-, natuur- en recreatieve functie hebben.
Omdat de inrichting van het buitengebied zowel vitaal als duurzaam dient te zijn, is daarnaast zuinig ruimtegebruik een belangrijk uitgangspunt.</t>
  </si>
  <si>
    <t>Dit bestand bevat buitendijkse gebieden zoals vastgesteld in de Omgevingsvisie provincie Groningen 2016-2020.
Wij spannen ons in om de buitendijks gelegen haventerreinen van Lauwersoog, Noordpolderzijl, Eemshaven, Delfzijl en Termunten dusdanig in te richten dat deze slechts zelden getroffen worden door wateroverlast.</t>
  </si>
  <si>
    <t>Dit bestand  bevat bufferzones van 250 meter rond voor verzuring gevoelige, zeer kwetsbare gebieden zoals vastgesteld in de Omgevingsverordening provincie Groningen 2016. In deze Omgevingsverordening hebben wij hiervoor regels opgenomen. 
De Wet ammoniak en veehouderij beschermt zeer kwetsbare gebieden van ons natuurnetwerk tegen de uitstoot van ammoniak afkomstig van veehouderijbedrijven. Op grond van deze wet hebben wij de voor ammoniak gevoelige, zeer kwetsbare gebieden aangewezen in de Omgevingsverordening. In deze gebieden en een zone van 250 meter daar omheen gelden beperkingen voor veehouderijbedrijven. Nieuw vestiging is hier niet mogelijk en de uitbreidingsmogelijkheden voor bestaande veehouderijbedrijven zijn beperkt.</t>
  </si>
  <si>
    <t>Dit bestand  bevat bufferzones van 250 meter rond voor verzuring gevoelige, zeer kwetsbare gebieden zoals vastgesteld in de Omgevingsvisie provincie Groningen 2016-2020. 
De Wet ammoniak en veehouderij beschermt zeer kwetsbare gebieden van ons natuurnetwerk tegen de uitstoot van ammoniak afkomstig van veehouderijbedrijven. Op grond van deze wet hebben wij de voor ammoniak gevoelige, zeer kwetsbare gebieden aangewezen in de Omgevingsverordening. In deze gebieden en een zone van 250 meter daar omheen gelden beperkingen voor veehouderijbedrijven. Nieuw vestiging is hier niet mogelijk en de uitbreidingsmogelijkheden voor bestaande veehouderijbedrijven zijn beperkt.</t>
  </si>
  <si>
    <t>Dit bestand bevat bosontwikkelingszones zoals vastgesteld in de Omgevingsvisie provincie Groningen 2016-2020.
Binnen bosontwikkelingszones is ruimte voor de ontwikkeling van bos en nieuwe houtteelt.</t>
  </si>
  <si>
    <t>Dit bestand bevat bosontwikkelingszones zoals vastgesteld in de Omgevingsverordening provincie Groningen 2016. 
Binnen bosontwikkelingszones is ruimte voor de ontwikkeling van bos en nieuwe houtteelt.</t>
  </si>
  <si>
    <t>Dit bestand bevat bos- en natuurgebieden buiten het Natuurnetwerk Nederland zoals vastgesteld in de Omgevingsvisie provincie Groningen 2016-2020.
Buiten het Natuurnetwerk Nederland (NNN) komen in onze provincie allerlei kleinere en grotere bos- en natuurelementen voor, die een bijdrage leveren aan de biodiversiteit van het landelijk gebied. Wij vragen aan gemeenten bos- en natuurgebieden buiten het NNN te beschermen via gemeentelijke bestemmingsplannen. Wij hebben hiervoor regels opgenomen in de Omgevingsverordening.</t>
  </si>
  <si>
    <t>Dit bestand bevat bos- en natuurgebieden buiten het Natuurnetwerk Nederland zoals vastgesteld in de Omgevingsverordening provincie Groningen 2016. In deze Omgevingsverordening hebben wij hiervoor regels opgenomen. 
Buiten het Natuurnetwerk Nederland (NNN) komen in onze provincie allerlei kleinere en grotere bos- en natuurelementen voor, die een bijdrage leveren aan de biodiversiteit van het landelijk gebied. Wij vragen aan gemeenten bos- en natuurgebieden buiten het NNN te beschermen via gemeentelijke bestemmingsplannen.</t>
  </si>
  <si>
    <t>Dit bestand bevat bestaande spoorverbindingen zoals vastgesteld in de Omgevingsvisie provincie Groningen 2016-2020.
Wij zijn opdrachtgever voor het regionaal personenvervoer over het spoor. Wij bepalen aan welke eisen het regionaal spoorvervoer moet voldoen en besteden dat aan. Voor verbetering van de treindiensten Groningen-Zwolle werken wij samen met het Rijk, dat opdrachtgever is voor het hoofdspoorwegnet.</t>
  </si>
  <si>
    <t>Dit bestand bevat bestaande provinciale wegen zoals vastgesteld in de Omgevingsvisie provincie Groningen 2016-2020.
Wij zijn beheerder van het provinciaal wegennet. Met ons wegennet dragen wij eraan bij dat onze provincie goed en veilig bereikbaar is en dat er goede verbindingen zijn</t>
  </si>
  <si>
    <t>Dit bestand bevat de beschermingszone van 25 meter (waterkeringszone) zoals vastgesteld in de Omgevingsverordening provincie Groningen 2016. In deze verordening zijn regels opgenomen m.b.t. de beschermingszone, die samen met het profiel van vrije ruimte en de bebouwingszone de waterkeringszone vormt.</t>
  </si>
  <si>
    <t>Dit bestand bevat bergingsgebieden zoals vastgesteld in de Omgevingsvisie provincie Groningen 2016-2020.
Bergingsgebieden zijn bedoeld om bij wateroverlast (hoge boezemwaterstanden) boezemwater gecontroleerd in te laten en tijdelijk te bergen om overstromen of doorbreken van boezemkaden elders te voorkomen. Zo mogelijk geven we bergingsgebieden ook andere functies (bijv. natuur, recreatie). Bergingsgebieden worden vaker dan gemiddeld één keer in de honderd jaar ingezet. Wij hebben regels voor het gebruik van de grond in bergingsgebieden opgenomen in de Omgevingsverordening.</t>
  </si>
  <si>
    <t>Dit bestand bevat bergingsgebieden zoals vastgesteld in de Omgevingsverordening provincie Groningen 2016. In deze Omgevingsverordening hebben wij regels voor het gebruik van de grond in bergingsgebieden opgenomen.
Bergingsgebieden zijn bedoeld om bij wateroverlast (hoge boezemwaterstanden) boezemwater gecontroleerd in te laten en tijdelijk te bergen om overstromen of doorbreken van boezemkaden elders te voorkomen. Zo mogelijk geven we bergingsgebieden ook andere functies (bijv. natuur, recreatie). Bergingsgebieden worden vaker dan gemiddeld één keer in de honderd jaar ingezet.</t>
  </si>
  <si>
    <t>Dit bestand bevat de bebouwingszone van 70 meter (waterkeringszone) zoals vastgesteld in de Omgevingsverordening provincie Groningen 2016. In deze verordening zijn regels opgenomen m.b.t. de bebouwingszone, die samen met het profiel van vrije ruimte en de beschermingszone de waterkeringszone vormt.</t>
  </si>
  <si>
    <t>Dit bestand bevat het basistoervaartnet zoals vastgesteld in de Omgevingsvisie provincie Groningen 2016-2020. 
Wij willen het landelijke toervaartnet in stand houden en werken aan het verder verbeteren hiervan. Dit doen wij door het meefinancieren van projecten van gemeenten en waterschappen. We sluiten aan bij de richtlijnen voor verschillende categorieën vaarwegen in de landelijke Basisvisie Recreatietoervaart Nederland (BRTN). Voor de bijbehorende doorvaartmaten gaan wij uit van het principe 'Houden wat je hebt'.</t>
  </si>
  <si>
    <t>Dit bestand bevat baggerspeciedepots zoals vastgesteld in de Omgevingsvisie provincie Groningen 2016-2020. 
Bij grond- en/of baggerwerkzaamheden kan meer of minder verontreinigde grond of baggerspecie vrijkomen. Wij stimuleren het hergebruik van vrijkomende grond en baggerspecie. Hier is goed beheer van de grondstromen voor nodig.</t>
  </si>
  <si>
    <t>Dit bestand bevat aandachtsgebieden veenoxidatie zoals vastgesteld in de Omgevingsvisie provincie Groningen 2016-2020. 
We willen gebieden aanwijzen waar het watersysteem meer leidend is bij het toekennen van de functie. Dit is onder meer bij veengebieden die bij lage peilen steeds verder zakken. Samen met de waterschappen onderzoeken we de gebieden die zich hiervoor lenen en of wij hiervoor ruimtelijke voorwaarden moeten vastleggen. We willen hiermee onder andere veenoxidatie voorkomen.</t>
  </si>
  <si>
    <t>Dit bestand bevat aandachtsgebieden duisternis en stilte zoals vastgesteld in de Omgevingsvisie provincie Groningen 2016-2020. Stilte en duisternis zijn twee kernkarakteristieken van de provincie Groningen. De provincie Groningen heeft twee aandachtsgebieden voor stilte en duisternis aangewezen, waar extra stimuleringsmaatregelen worden getroffen.</t>
  </si>
  <si>
    <t>Dit bestand  bevat leefgebieden akkervogels  zoals vastgesteld in de Omgevingsvisie provincie Groningen 2016-2020. 
Wij beschermen akkervogels in gebieden waar nog levenskrachtige populaties akkervogels voorkomen, de zogenaamde leefgebieden. De beheermaatregelen voor akkervogels worden genomen door samenwerkingsverbanden van boeren (de agrarische collectieven).</t>
  </si>
  <si>
    <t>2017-01-17</t>
  </si>
  <si>
    <t>Dit bestand bevat leefgebieden weidevogels zoals vastgesteld in de Omgevingsverordening provincie Groningen 2016. In deze Omgevingsverordening hebben wij regels opgenomen ter bescherming van
weidevogels en concentreren onze beschermingsmaatregelen daarbij op de gebieden waar nog levenskrachtige populaties weidevogels voorkomen, de zogenaamde leefgebieden. Het weidevogelbeheer wordt georganiseerd door samenwerkingsverbanden van boeren (de agrarische collectieven).</t>
  </si>
  <si>
    <t>Dit bestand bevat leefgebieden weidevogels  zoals vastgesteld in de Omgevingsvisie provincie Groningen 2016-2020. 
Wij beschermen weidevogels en concentreren onze beschermingsmaatregelen daarbij op de gebieden waar nog levenskrachtige populaties weidevogels voorkomen, de zogenaamde leefgebieden. Het weidevogelbeheer wordt georganiseerd door samenwerkingsverbanden van boeren (de agrarische collectieven).</t>
  </si>
  <si>
    <t>Dit bestand  bevat leefgebieden akkervogels zoals vastgesteld in de Omgevingsverordening provincie Groningen 2016. In deze Omgevingsverordening hebben wij regels opgenomen ter bescherming van akkervogels in gebieden waar nog levenskrachtige populaties akkervogels voorkomen, de zogenaamde leefgebieden. De beheermaatregelen voor akkervogels worden genomen door samenwerkingsverbanden van boeren (de agrarische collectieven).</t>
  </si>
  <si>
    <t>Provincie</t>
  </si>
  <si>
    <t>Aantal databronnen</t>
  </si>
  <si>
    <t>Inventarisatie sheet DATA.OVERHEID.NL</t>
  </si>
  <si>
    <t xml:space="preserve">Inventariserende organisatie: </t>
  </si>
  <si>
    <t xml:space="preserve">Contactpersoon organisatie: </t>
  </si>
  <si>
    <t xml:space="preserve">Datum: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</si>
</sst>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indexed="8"/>
      <name val="Sans"/>
    </font>
    <font>
      <sz val="12"/>
      <color indexed="8"/>
      <name val="Calibri"/>
    </font>
    <font>
      <b/>
      <sz val="14"/>
      <color indexed="9"/>
      <name val="Calibri"/>
    </font>
    <font>
      <sz val="12"/>
      <color indexed="8"/>
      <name val="Calibri"/>
      <family val="2"/>
    </font>
    <font>
      <b/>
      <sz val="18"/>
      <color theme="1"/>
      <name val="Calibri"/>
      <family val="2"/>
      <scheme val="minor"/>
    </font>
    <font>
      <sz val="10"/>
      <color rgb="FFFF0000"/>
      <name val="Sans"/>
    </font>
  </fonts>
  <fills count="9">
    <fill>
      <patternFill patternType="none"/>
    </fill>
    <fill>
      <patternFill patternType="gray125"/>
    </fill>
    <fill>
      <patternFill patternType="solid">
        <fgColor indexed="59"/>
        <bgColor indexed="60"/>
      </patternFill>
    </fill>
    <fill>
      <patternFill patternType="solid">
        <fgColor indexed="9"/>
        <bgColor indexed="8"/>
      </patternFill>
    </fill>
    <fill>
      <patternFill patternType="solid">
        <fgColor indexed="63"/>
        <bgColor indexed="60"/>
      </patternFill>
    </fill>
    <fill>
      <patternFill patternType="solid">
        <fgColor indexed="21"/>
        <bgColor indexed="21"/>
      </patternFill>
    </fill>
    <fill>
      <patternFill patternType="solid">
        <fgColor indexed="62"/>
        <bgColor indexed="60"/>
      </patternFill>
    </fill>
    <fill>
      <patternFill patternType="solid">
        <fgColor theme="2"/>
        <bgColor indexed="64"/>
      </patternFill>
    </fill>
    <fill>
      <patternFill patternType="solid">
        <fgColor theme="2"/>
        <bgColor indexed="8"/>
      </patternFill>
    </fill>
  </fills>
  <borders count="3">
    <border>
      <left/>
      <right/>
      <top/>
      <bottom/>
      <diagonal/>
    </border>
    <border>
      <left/>
      <right style="thin">
        <color indexed="8"/>
      </right>
      <top/>
      <bottom style="thin">
        <color indexed="8"/>
      </bottom>
      <diagonal/>
    </border>
    <border>
      <left/>
      <right/>
      <top/>
      <bottom style="thin">
        <color indexed="8"/>
      </bottom>
      <diagonal/>
    </border>
  </borders>
  <cellStyleXfs count="1">
    <xf numFmtId="0" fontId="0" fillId="0" borderId="0"/>
  </cellStyleXfs>
  <cellXfs count="16">
    <xf numFmtId="0" fontId="0" fillId="0" borderId="0" xfId="0"/>
    <xf numFmtId="0" fontId="0" fillId="0" borderId="0" xfId="0" applyNumberFormat="1" applyFont="1" applyFill="1" applyBorder="1" applyAlignment="1" applyProtection="1"/>
    <xf numFmtId="0" fontId="1" fillId="2" borderId="1" xfId="0" quotePrefix="1" applyNumberFormat="1" applyFont="1" applyFill="1" applyBorder="1" applyAlignment="1" applyProtection="1">
      <alignment horizontal="left" vertical="top" wrapText="1"/>
    </xf>
    <xf numFmtId="0" fontId="1" fillId="3" borderId="1" xfId="0" quotePrefix="1" applyNumberFormat="1" applyFont="1" applyFill="1" applyBorder="1" applyAlignment="1" applyProtection="1">
      <alignment horizontal="left" vertical="top" wrapText="1"/>
    </xf>
    <xf numFmtId="0" fontId="1" fillId="3"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left" vertical="top" wrapText="1"/>
    </xf>
    <xf numFmtId="0" fontId="2" fillId="5" borderId="2"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xf>
    <xf numFmtId="0" fontId="1" fillId="6" borderId="1" xfId="0" applyNumberFormat="1" applyFont="1" applyFill="1" applyBorder="1" applyAlignment="1" applyProtection="1">
      <alignment horizontal="left" vertical="top" wrapText="1"/>
    </xf>
    <xf numFmtId="0" fontId="4" fillId="7" borderId="0" xfId="0" applyFont="1" applyFill="1" applyAlignment="1"/>
    <xf numFmtId="0" fontId="0" fillId="8" borderId="0" xfId="0" applyNumberFormat="1" applyFont="1" applyFill="1" applyBorder="1" applyAlignment="1" applyProtection="1">
      <alignment horizontal="left" vertical="top" wrapText="1"/>
    </xf>
    <xf numFmtId="0" fontId="0" fillId="7" borderId="0" xfId="0" applyFill="1" applyAlignment="1"/>
    <xf numFmtId="0" fontId="0" fillId="7" borderId="0" xfId="0" applyFill="1" applyBorder="1" applyAlignment="1"/>
    <xf numFmtId="0" fontId="5" fillId="7" borderId="0" xfId="0" applyFont="1" applyFill="1" applyAlignment="1"/>
    <xf numFmtId="0" fontId="5" fillId="7" borderId="0" xfId="0" applyFont="1" applyFill="1" applyBorder="1" applyAlignment="1"/>
    <xf numFmtId="0" fontId="3" fillId="3" borderId="1" xfId="0" applyNumberFormat="1" applyFont="1" applyFill="1" applyBorder="1" applyAlignment="1" applyProtection="1">
      <alignment horizontal="left" vertical="top" wrapText="1"/>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EEEEE"/>
      <rgbColor rgb="00009080"/>
      <rgbColor rgb="00C7C7C7"/>
      <rgbColor rgb="0000FC00"/>
      <rgbColor rgb="00F898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4"/>
  <sheetViews>
    <sheetView tabSelected="1" zoomScale="50" zoomScaleNormal="50" zoomScaleSheetLayoutView="1" workbookViewId="0">
      <selection activeCell="A5" sqref="A5"/>
    </sheetView>
  </sheetViews>
  <sheetFormatPr defaultColWidth="11.453125" defaultRowHeight="12.5" x14ac:dyDescent="0.25"/>
  <cols>
    <col min="1" max="1" width="13.54296875" style="1" customWidth="1"/>
    <col min="2" max="2" width="38" style="1" bestFit="1" customWidth="1"/>
    <col min="3" max="3" width="60.81640625" style="1" bestFit="1" customWidth="1"/>
    <col min="4" max="4" width="38" style="1" bestFit="1" customWidth="1"/>
    <col min="5" max="6" width="34.26953125" style="1" bestFit="1" customWidth="1"/>
    <col min="7" max="7" width="91.26953125" style="1" bestFit="1" customWidth="1"/>
    <col min="8" max="8" width="15.1796875" style="1" bestFit="1" customWidth="1"/>
    <col min="9" max="9" width="6.54296875" style="1" bestFit="1" customWidth="1"/>
    <col min="10" max="10" width="22.81640625" style="1" bestFit="1" customWidth="1"/>
    <col min="11" max="11" width="45.54296875" style="1" bestFit="1" customWidth="1"/>
    <col min="12" max="14" width="22.81640625" style="1" bestFit="1" customWidth="1"/>
    <col min="15" max="16" width="15.1796875" style="1" bestFit="1" customWidth="1"/>
    <col min="17" max="17" width="68.453125" style="1" bestFit="1" customWidth="1"/>
    <col min="18" max="16384" width="11.453125" style="1"/>
  </cols>
  <sheetData>
    <row r="1" spans="1:17" ht="23.5" x14ac:dyDescent="0.55000000000000004">
      <c r="A1" s="9" t="s">
        <v>251</v>
      </c>
      <c r="B1" s="10"/>
      <c r="C1" s="10"/>
      <c r="D1" s="10"/>
      <c r="E1" s="10"/>
      <c r="F1" s="9"/>
      <c r="G1" s="10"/>
      <c r="H1" s="10"/>
      <c r="I1" s="10"/>
      <c r="J1" s="10"/>
      <c r="L1" s="10"/>
      <c r="M1" s="10"/>
      <c r="N1" s="10"/>
      <c r="O1" s="10"/>
      <c r="P1" s="10"/>
      <c r="Q1" s="10"/>
    </row>
    <row r="2" spans="1:17" x14ac:dyDescent="0.25">
      <c r="A2" s="10"/>
      <c r="B2" s="10"/>
      <c r="C2" s="10"/>
      <c r="D2" s="10"/>
      <c r="E2" s="10"/>
      <c r="F2" s="10"/>
      <c r="G2" s="10"/>
      <c r="H2" s="10"/>
      <c r="I2" s="10"/>
      <c r="J2" s="10"/>
      <c r="K2" s="10"/>
      <c r="L2" s="10"/>
      <c r="M2" s="10"/>
      <c r="N2" s="12"/>
      <c r="O2" s="10"/>
      <c r="P2" s="10"/>
      <c r="Q2" s="10"/>
    </row>
    <row r="3" spans="1:17" x14ac:dyDescent="0.25">
      <c r="A3" s="13" t="s">
        <v>252</v>
      </c>
      <c r="B3" s="12"/>
      <c r="C3" s="10"/>
      <c r="D3" s="14" t="s">
        <v>253</v>
      </c>
      <c r="E3" s="10"/>
      <c r="F3" s="11" t="s">
        <v>254</v>
      </c>
      <c r="G3" s="12"/>
      <c r="H3" s="11"/>
      <c r="I3" s="10"/>
      <c r="J3" s="10"/>
      <c r="K3" s="11"/>
      <c r="L3" s="12"/>
      <c r="M3" s="10"/>
      <c r="O3" s="10"/>
      <c r="Q3" s="10"/>
    </row>
    <row r="4" spans="1:17" x14ac:dyDescent="0.25">
      <c r="A4" s="10"/>
      <c r="B4" s="10"/>
      <c r="C4" s="10"/>
      <c r="D4" s="10"/>
      <c r="E4" s="10"/>
      <c r="F4" s="10"/>
      <c r="G4" s="10"/>
      <c r="H4" s="10"/>
      <c r="I4" s="10"/>
      <c r="J4" s="10"/>
      <c r="K4" s="10"/>
      <c r="L4" s="10"/>
      <c r="M4" s="10"/>
      <c r="N4" s="10"/>
      <c r="O4" s="10"/>
      <c r="P4" s="10"/>
      <c r="Q4" s="10"/>
    </row>
    <row r="5" spans="1:17" ht="37" x14ac:dyDescent="0.25">
      <c r="A5" s="6" t="s">
        <v>0</v>
      </c>
      <c r="B5" s="6" t="s">
        <v>1</v>
      </c>
      <c r="C5" s="6" t="s">
        <v>2</v>
      </c>
      <c r="D5" s="6" t="s">
        <v>3</v>
      </c>
      <c r="E5" s="6" t="s">
        <v>4</v>
      </c>
      <c r="F5" s="6" t="s">
        <v>5</v>
      </c>
      <c r="G5" s="6" t="s">
        <v>6</v>
      </c>
      <c r="H5" s="6" t="s">
        <v>7</v>
      </c>
      <c r="I5" s="6" t="s">
        <v>8</v>
      </c>
      <c r="J5" s="6" t="s">
        <v>9</v>
      </c>
      <c r="K5" s="6" t="s">
        <v>10</v>
      </c>
      <c r="L5" s="6" t="s">
        <v>11</v>
      </c>
      <c r="M5" s="6" t="s">
        <v>12</v>
      </c>
      <c r="N5" s="6" t="s">
        <v>13</v>
      </c>
      <c r="O5" s="6" t="s">
        <v>250</v>
      </c>
      <c r="P5" s="6" t="s">
        <v>14</v>
      </c>
      <c r="Q5" s="6" t="s">
        <v>15</v>
      </c>
    </row>
    <row r="6" spans="1:17" ht="31" x14ac:dyDescent="0.25">
      <c r="A6" s="4">
        <v>1</v>
      </c>
      <c r="B6" s="7" t="s">
        <v>16</v>
      </c>
      <c r="C6" s="4" t="str">
        <f>HYPERLINK("http://data.overheid.nl/data/dataset/ruimtelijke-plannen-wro-01-02-03","Ruimtelijke Plannen Wro")</f>
        <v>Ruimtelijke Plannen Wro</v>
      </c>
      <c r="D6" s="7" t="s">
        <v>17</v>
      </c>
      <c r="E6" s="4" t="s">
        <v>18</v>
      </c>
      <c r="F6" s="2" t="s">
        <v>249</v>
      </c>
      <c r="G6" s="4" t="s">
        <v>20</v>
      </c>
      <c r="H6" s="7" t="s">
        <v>21</v>
      </c>
      <c r="I6" s="4" t="s">
        <v>22</v>
      </c>
      <c r="J6" s="8" t="s">
        <v>23</v>
      </c>
      <c r="K6" s="3" t="s">
        <v>19</v>
      </c>
      <c r="L6" s="7" t="s">
        <v>24</v>
      </c>
      <c r="M6" s="4" t="s">
        <v>25</v>
      </c>
      <c r="N6" s="2" t="s">
        <v>26</v>
      </c>
      <c r="O6" s="4">
        <v>1</v>
      </c>
      <c r="P6" s="2"/>
      <c r="Q6" s="4"/>
    </row>
    <row r="7" spans="1:17" ht="248" x14ac:dyDescent="0.25">
      <c r="A7" s="4">
        <v>2</v>
      </c>
      <c r="B7" s="7" t="s">
        <v>16</v>
      </c>
      <c r="C7" s="4" t="str">
        <f>HYPERLINK("http://data.overheid.nl/data/dataset/kolken-en-drinkpoelen","Kolken en drinkpoelen")</f>
        <v>Kolken en drinkpoelen</v>
      </c>
      <c r="D7" s="7" t="s">
        <v>17</v>
      </c>
      <c r="E7" s="4" t="s">
        <v>18</v>
      </c>
      <c r="F7" s="2" t="s">
        <v>249</v>
      </c>
      <c r="G7" s="4" t="s">
        <v>27</v>
      </c>
      <c r="H7" s="7" t="s">
        <v>21</v>
      </c>
      <c r="I7" s="4" t="s">
        <v>22</v>
      </c>
      <c r="J7" s="8" t="s">
        <v>23</v>
      </c>
      <c r="K7" s="3" t="s">
        <v>19</v>
      </c>
      <c r="L7" s="7" t="s">
        <v>24</v>
      </c>
      <c r="M7" s="4" t="s">
        <v>25</v>
      </c>
      <c r="N7" s="2" t="s">
        <v>26</v>
      </c>
      <c r="O7" s="4">
        <v>2</v>
      </c>
      <c r="P7" s="2"/>
      <c r="Q7" s="4"/>
    </row>
    <row r="8" spans="1:17" ht="77.5" x14ac:dyDescent="0.25">
      <c r="A8" s="4">
        <v>3</v>
      </c>
      <c r="B8" s="7" t="s">
        <v>16</v>
      </c>
      <c r="C8" s="4" t="str">
        <f>HYPERLINK("http://data.overheid.nl/data/dataset/historische-verkaveling","Historische verkaveling")</f>
        <v>Historische verkaveling</v>
      </c>
      <c r="D8" s="7" t="s">
        <v>17</v>
      </c>
      <c r="E8" s="4" t="s">
        <v>18</v>
      </c>
      <c r="F8" s="2" t="s">
        <v>249</v>
      </c>
      <c r="G8" s="4" t="s">
        <v>28</v>
      </c>
      <c r="H8" s="7" t="s">
        <v>21</v>
      </c>
      <c r="I8" s="4" t="s">
        <v>22</v>
      </c>
      <c r="J8" s="8" t="s">
        <v>23</v>
      </c>
      <c r="K8" s="3" t="s">
        <v>19</v>
      </c>
      <c r="L8" s="7" t="s">
        <v>24</v>
      </c>
      <c r="M8" s="4" t="s">
        <v>25</v>
      </c>
      <c r="N8" s="2" t="s">
        <v>26</v>
      </c>
      <c r="O8" s="4">
        <v>2</v>
      </c>
      <c r="P8" s="2"/>
      <c r="Q8" s="4"/>
    </row>
    <row r="9" spans="1:17" ht="263.5" x14ac:dyDescent="0.25">
      <c r="A9" s="4">
        <v>4</v>
      </c>
      <c r="B9" s="7" t="s">
        <v>16</v>
      </c>
      <c r="C9" s="4" t="str">
        <f>HYPERLINK("http://data.overheid.nl/data/dataset/dijkvlakken","Dijkvlakken")</f>
        <v>Dijkvlakken</v>
      </c>
      <c r="D9" s="7" t="s">
        <v>17</v>
      </c>
      <c r="E9" s="4" t="s">
        <v>18</v>
      </c>
      <c r="F9" s="2" t="s">
        <v>249</v>
      </c>
      <c r="G9" s="4" t="s">
        <v>29</v>
      </c>
      <c r="H9" s="7" t="s">
        <v>21</v>
      </c>
      <c r="I9" s="4" t="s">
        <v>22</v>
      </c>
      <c r="J9" s="8" t="s">
        <v>23</v>
      </c>
      <c r="K9" s="3" t="s">
        <v>19</v>
      </c>
      <c r="L9" s="7" t="s">
        <v>24</v>
      </c>
      <c r="M9" s="4" t="s">
        <v>25</v>
      </c>
      <c r="N9" s="2" t="s">
        <v>26</v>
      </c>
      <c r="O9" s="4">
        <v>2</v>
      </c>
      <c r="P9" s="2"/>
      <c r="Q9" s="4"/>
    </row>
    <row r="10" spans="1:17" ht="108.5" x14ac:dyDescent="0.25">
      <c r="A10" s="4">
        <v>5</v>
      </c>
      <c r="B10" s="7" t="s">
        <v>16</v>
      </c>
      <c r="C10" s="4" t="str">
        <f>HYPERLINK("http://data.overheid.nl/data/dataset/interferentiegebieden-bodemenergiesystemen","Interferentiegebieden bodemenergiesystemen")</f>
        <v>Interferentiegebieden bodemenergiesystemen</v>
      </c>
      <c r="D10" s="7" t="s">
        <v>17</v>
      </c>
      <c r="E10" s="4" t="s">
        <v>18</v>
      </c>
      <c r="F10" s="2" t="s">
        <v>249</v>
      </c>
      <c r="G10" s="4" t="s">
        <v>30</v>
      </c>
      <c r="H10" s="7" t="s">
        <v>21</v>
      </c>
      <c r="I10" s="4" t="s">
        <v>22</v>
      </c>
      <c r="J10" s="8" t="s">
        <v>23</v>
      </c>
      <c r="K10" s="3" t="s">
        <v>19</v>
      </c>
      <c r="L10" s="7" t="s">
        <v>24</v>
      </c>
      <c r="M10" s="4" t="s">
        <v>25</v>
      </c>
      <c r="N10" s="2" t="s">
        <v>26</v>
      </c>
      <c r="O10" s="4">
        <v>2</v>
      </c>
      <c r="P10" s="2"/>
      <c r="Q10" s="4"/>
    </row>
    <row r="11" spans="1:17" ht="62" x14ac:dyDescent="0.25">
      <c r="A11" s="4">
        <v>6</v>
      </c>
      <c r="B11" s="7" t="s">
        <v>16</v>
      </c>
      <c r="C11" s="4" t="str">
        <f>HYPERLINK("http://data.overheid.nl/data/dataset/specifieke-vorm-van-agrarisch-mestopslag-veldkavel-pov","Specifieke vorm van agrarisch - mestopslag veldkavel (POV)")</f>
        <v>Specifieke vorm van agrarisch - mestopslag veldkavel (POV)</v>
      </c>
      <c r="D11" s="7" t="s">
        <v>17</v>
      </c>
      <c r="E11" s="4" t="s">
        <v>18</v>
      </c>
      <c r="F11" s="2" t="s">
        <v>249</v>
      </c>
      <c r="G11" s="4" t="s">
        <v>31</v>
      </c>
      <c r="H11" s="7" t="s">
        <v>21</v>
      </c>
      <c r="I11" s="4" t="s">
        <v>22</v>
      </c>
      <c r="J11" s="8" t="s">
        <v>23</v>
      </c>
      <c r="K11" s="3" t="s">
        <v>19</v>
      </c>
      <c r="L11" s="7" t="s">
        <v>24</v>
      </c>
      <c r="M11" s="4" t="s">
        <v>25</v>
      </c>
      <c r="N11" s="2" t="s">
        <v>26</v>
      </c>
      <c r="O11" s="4">
        <v>2</v>
      </c>
      <c r="P11" s="2"/>
      <c r="Q11" s="4"/>
    </row>
    <row r="12" spans="1:17" ht="108.5" x14ac:dyDescent="0.25">
      <c r="A12" s="4">
        <v>7</v>
      </c>
      <c r="B12" s="7" t="s">
        <v>16</v>
      </c>
      <c r="C12" s="4" t="str">
        <f>HYPERLINK("http://data.overheid.nl/data/dataset/te-behouden-houtsingels-zuidelijk-westerkwartier","Te behouden houtsingels Zuidelijk Westerkwartier")</f>
        <v>Te behouden houtsingels Zuidelijk Westerkwartier</v>
      </c>
      <c r="D12" s="7" t="s">
        <v>17</v>
      </c>
      <c r="E12" s="4" t="s">
        <v>18</v>
      </c>
      <c r="F12" s="2" t="s">
        <v>249</v>
      </c>
      <c r="G12" s="4" t="s">
        <v>32</v>
      </c>
      <c r="H12" s="7" t="s">
        <v>21</v>
      </c>
      <c r="I12" s="4" t="s">
        <v>22</v>
      </c>
      <c r="J12" s="8" t="s">
        <v>23</v>
      </c>
      <c r="K12" s="3" t="s">
        <v>19</v>
      </c>
      <c r="L12" s="7" t="s">
        <v>24</v>
      </c>
      <c r="M12" s="4" t="s">
        <v>25</v>
      </c>
      <c r="N12" s="2" t="s">
        <v>26</v>
      </c>
      <c r="O12" s="4">
        <v>2</v>
      </c>
      <c r="P12" s="2"/>
      <c r="Q12" s="4"/>
    </row>
    <row r="13" spans="1:17" ht="124" x14ac:dyDescent="0.25">
      <c r="A13" s="4">
        <v>8</v>
      </c>
      <c r="B13" s="7" t="s">
        <v>16</v>
      </c>
      <c r="C13" s="4" t="str">
        <f>HYPERLINK("http://data.overheid.nl/data/dataset/geluidscontouren-luchthaventerreinen","Geluidscontouren luchthaventerreinen")</f>
        <v>Geluidscontouren luchthaventerreinen</v>
      </c>
      <c r="D13" s="7" t="s">
        <v>17</v>
      </c>
      <c r="E13" s="4" t="s">
        <v>18</v>
      </c>
      <c r="F13" s="2" t="s">
        <v>249</v>
      </c>
      <c r="G13" s="4" t="s">
        <v>33</v>
      </c>
      <c r="H13" s="7" t="s">
        <v>21</v>
      </c>
      <c r="I13" s="4" t="s">
        <v>22</v>
      </c>
      <c r="J13" s="8" t="s">
        <v>23</v>
      </c>
      <c r="K13" s="3" t="s">
        <v>19</v>
      </c>
      <c r="L13" s="7" t="s">
        <v>24</v>
      </c>
      <c r="M13" s="4" t="s">
        <v>25</v>
      </c>
      <c r="N13" s="2" t="s">
        <v>26</v>
      </c>
      <c r="O13" s="4">
        <v>2</v>
      </c>
      <c r="P13" s="2"/>
      <c r="Q13" s="4"/>
    </row>
    <row r="14" spans="1:17" ht="93" x14ac:dyDescent="0.25">
      <c r="A14" s="4">
        <v>9</v>
      </c>
      <c r="B14" s="7" t="s">
        <v>16</v>
      </c>
      <c r="C14" s="4" t="str">
        <f>HYPERLINK("http://data.overheid.nl/data/dataset/landgoederen","Landgoederen")</f>
        <v>Landgoederen</v>
      </c>
      <c r="D14" s="7" t="s">
        <v>17</v>
      </c>
      <c r="E14" s="4" t="s">
        <v>18</v>
      </c>
      <c r="F14" s="2" t="s">
        <v>249</v>
      </c>
      <c r="G14" s="4" t="s">
        <v>34</v>
      </c>
      <c r="H14" s="7" t="s">
        <v>21</v>
      </c>
      <c r="I14" s="4" t="s">
        <v>22</v>
      </c>
      <c r="J14" s="8" t="s">
        <v>23</v>
      </c>
      <c r="K14" s="3" t="s">
        <v>19</v>
      </c>
      <c r="L14" s="7" t="s">
        <v>24</v>
      </c>
      <c r="M14" s="4" t="s">
        <v>25</v>
      </c>
      <c r="N14" s="2" t="s">
        <v>26</v>
      </c>
      <c r="O14" s="4">
        <v>2</v>
      </c>
      <c r="P14" s="2"/>
      <c r="Q14" s="4"/>
    </row>
    <row r="15" spans="1:17" ht="403" x14ac:dyDescent="0.25">
      <c r="A15" s="4">
        <v>10</v>
      </c>
      <c r="B15" s="7" t="s">
        <v>16</v>
      </c>
      <c r="C15" s="4" t="str">
        <f>HYPERLINK("http://data.overheid.nl/data/dataset/houtsingel-hoofdstructuur-zuidelijk-westerkwartier-deelgebieden","Houtsingel hoofdstructuur Zuidelijk Westerkwartier (deelgebieden)")</f>
        <v>Houtsingel hoofdstructuur Zuidelijk Westerkwartier (deelgebieden)</v>
      </c>
      <c r="D15" s="7" t="s">
        <v>17</v>
      </c>
      <c r="E15" s="4" t="s">
        <v>18</v>
      </c>
      <c r="F15" s="2" t="s">
        <v>249</v>
      </c>
      <c r="G15" s="4" t="s">
        <v>35</v>
      </c>
      <c r="H15" s="7" t="s">
        <v>21</v>
      </c>
      <c r="I15" s="4" t="s">
        <v>22</v>
      </c>
      <c r="J15" s="8" t="s">
        <v>23</v>
      </c>
      <c r="K15" s="3" t="s">
        <v>19</v>
      </c>
      <c r="L15" s="7" t="s">
        <v>24</v>
      </c>
      <c r="M15" s="4" t="s">
        <v>25</v>
      </c>
      <c r="N15" s="2" t="s">
        <v>26</v>
      </c>
      <c r="O15" s="4">
        <v>2</v>
      </c>
      <c r="P15" s="2"/>
      <c r="Q15" s="4"/>
    </row>
    <row r="16" spans="1:17" ht="372" x14ac:dyDescent="0.25">
      <c r="A16" s="4">
        <v>11</v>
      </c>
      <c r="B16" s="7" t="s">
        <v>16</v>
      </c>
      <c r="C16" s="4" t="str">
        <f>HYPERLINK("http://data.overheid.nl/data/dataset/houtsingelgebied-zuidelijk-westerkwartier","Houtsingelgebied Zuidelijk Westerkwartier")</f>
        <v>Houtsingelgebied Zuidelijk Westerkwartier</v>
      </c>
      <c r="D16" s="7" t="s">
        <v>17</v>
      </c>
      <c r="E16" s="4" t="s">
        <v>18</v>
      </c>
      <c r="F16" s="2" t="s">
        <v>249</v>
      </c>
      <c r="G16" s="4" t="s">
        <v>36</v>
      </c>
      <c r="H16" s="7" t="s">
        <v>21</v>
      </c>
      <c r="I16" s="4" t="s">
        <v>22</v>
      </c>
      <c r="J16" s="8" t="s">
        <v>23</v>
      </c>
      <c r="K16" s="3" t="s">
        <v>19</v>
      </c>
      <c r="L16" s="7" t="s">
        <v>24</v>
      </c>
      <c r="M16" s="4" t="s">
        <v>25</v>
      </c>
      <c r="N16" s="2" t="s">
        <v>26</v>
      </c>
      <c r="O16" s="4">
        <v>2</v>
      </c>
      <c r="P16" s="2"/>
      <c r="Q16" s="4"/>
    </row>
    <row r="17" spans="1:17" ht="325.5" x14ac:dyDescent="0.25">
      <c r="A17" s="4">
        <v>12</v>
      </c>
      <c r="B17" s="7" t="s">
        <v>16</v>
      </c>
      <c r="C17" s="4" t="str">
        <f>HYPERLINK("http://data.overheid.nl/data/dataset/houtsingelgebied-westerwolde","Houtsingelgebied Westerwolde")</f>
        <v>Houtsingelgebied Westerwolde</v>
      </c>
      <c r="D17" s="7" t="s">
        <v>17</v>
      </c>
      <c r="E17" s="4" t="s">
        <v>18</v>
      </c>
      <c r="F17" s="2" t="s">
        <v>249</v>
      </c>
      <c r="G17" s="4" t="s">
        <v>37</v>
      </c>
      <c r="H17" s="7" t="s">
        <v>21</v>
      </c>
      <c r="I17" s="4" t="s">
        <v>22</v>
      </c>
      <c r="J17" s="8" t="s">
        <v>23</v>
      </c>
      <c r="K17" s="3" t="s">
        <v>19</v>
      </c>
      <c r="L17" s="7" t="s">
        <v>24</v>
      </c>
      <c r="M17" s="4" t="s">
        <v>25</v>
      </c>
      <c r="N17" s="2" t="s">
        <v>26</v>
      </c>
      <c r="O17" s="4">
        <v>2</v>
      </c>
      <c r="P17" s="2"/>
      <c r="Q17" s="4"/>
    </row>
    <row r="18" spans="1:17" ht="310" x14ac:dyDescent="0.25">
      <c r="A18" s="4">
        <v>13</v>
      </c>
      <c r="B18" s="7" t="s">
        <v>16</v>
      </c>
      <c r="C18" s="4" t="str">
        <f>HYPERLINK("http://data.overheid.nl/data/dataset/houtsingelgebied-gorecht","Houtsingelgebied Gorecht")</f>
        <v>Houtsingelgebied Gorecht</v>
      </c>
      <c r="D18" s="7" t="s">
        <v>17</v>
      </c>
      <c r="E18" s="4" t="s">
        <v>18</v>
      </c>
      <c r="F18" s="2" t="s">
        <v>249</v>
      </c>
      <c r="G18" s="4" t="s">
        <v>38</v>
      </c>
      <c r="H18" s="7" t="s">
        <v>21</v>
      </c>
      <c r="I18" s="4" t="s">
        <v>22</v>
      </c>
      <c r="J18" s="8" t="s">
        <v>23</v>
      </c>
      <c r="K18" s="3" t="s">
        <v>19</v>
      </c>
      <c r="L18" s="7" t="s">
        <v>24</v>
      </c>
      <c r="M18" s="4" t="s">
        <v>25</v>
      </c>
      <c r="N18" s="2" t="s">
        <v>26</v>
      </c>
      <c r="O18" s="4">
        <v>2</v>
      </c>
      <c r="P18" s="2"/>
      <c r="Q18" s="4"/>
    </row>
    <row r="19" spans="1:17" ht="31" x14ac:dyDescent="0.25">
      <c r="A19" s="4">
        <v>14</v>
      </c>
      <c r="B19" s="7" t="s">
        <v>16</v>
      </c>
      <c r="C19" s="4" t="str">
        <f>HYPERLINK("http://data.overheid.nl/data/dataset/ontgrondingen-01","Ontgrondingen")</f>
        <v>Ontgrondingen</v>
      </c>
      <c r="D19" s="7" t="s">
        <v>17</v>
      </c>
      <c r="E19" s="4" t="s">
        <v>18</v>
      </c>
      <c r="F19" s="2" t="s">
        <v>249</v>
      </c>
      <c r="G19" s="4" t="s">
        <v>39</v>
      </c>
      <c r="H19" s="7" t="s">
        <v>21</v>
      </c>
      <c r="I19" s="4" t="s">
        <v>22</v>
      </c>
      <c r="J19" s="8" t="s">
        <v>23</v>
      </c>
      <c r="K19" s="3" t="s">
        <v>19</v>
      </c>
      <c r="L19" s="7" t="s">
        <v>24</v>
      </c>
      <c r="M19" s="4" t="s">
        <v>25</v>
      </c>
      <c r="N19" s="2" t="s">
        <v>26</v>
      </c>
      <c r="O19" s="4">
        <v>2</v>
      </c>
      <c r="P19" s="2"/>
      <c r="Q19" s="4"/>
    </row>
    <row r="20" spans="1:17" ht="62" x14ac:dyDescent="0.25">
      <c r="A20" s="4">
        <v>15</v>
      </c>
      <c r="B20" s="7" t="s">
        <v>16</v>
      </c>
      <c r="C20" s="4" t="str">
        <f>HYPERLINK("http://data.overheid.nl/data/dataset/grondwaterbeschermingsgebieden-01-02-03-04-05-06-07","Grondwaterbeschermingsgebieden")</f>
        <v>Grondwaterbeschermingsgebieden</v>
      </c>
      <c r="D20" s="7" t="s">
        <v>17</v>
      </c>
      <c r="E20" s="4" t="s">
        <v>18</v>
      </c>
      <c r="F20" s="2" t="s">
        <v>249</v>
      </c>
      <c r="G20" s="4" t="s">
        <v>40</v>
      </c>
      <c r="H20" s="7" t="s">
        <v>21</v>
      </c>
      <c r="I20" s="4" t="s">
        <v>22</v>
      </c>
      <c r="J20" s="8" t="s">
        <v>23</v>
      </c>
      <c r="K20" s="3" t="s">
        <v>19</v>
      </c>
      <c r="L20" s="7" t="s">
        <v>24</v>
      </c>
      <c r="M20" s="4" t="s">
        <v>25</v>
      </c>
      <c r="N20" s="2" t="s">
        <v>26</v>
      </c>
      <c r="O20" s="4">
        <v>2</v>
      </c>
      <c r="P20" s="2"/>
      <c r="Q20" s="4"/>
    </row>
    <row r="21" spans="1:17" ht="46.5" x14ac:dyDescent="0.25">
      <c r="A21" s="4">
        <v>16</v>
      </c>
      <c r="B21" s="7" t="s">
        <v>41</v>
      </c>
      <c r="C21" s="4" t="str">
        <f>HYPERLINK("http://data.overheid.nl/data/dataset/begroting-en-realisatie-provincie-groningen","Begroting en realisatie Provincie Groningen")</f>
        <v>Begroting en realisatie Provincie Groningen</v>
      </c>
      <c r="D21" s="7" t="s">
        <v>17</v>
      </c>
      <c r="E21" s="4" t="s">
        <v>42</v>
      </c>
      <c r="F21" s="2" t="s">
        <v>249</v>
      </c>
      <c r="G21" s="4" t="s">
        <v>43</v>
      </c>
      <c r="H21" s="7" t="s">
        <v>21</v>
      </c>
      <c r="I21" s="4" t="s">
        <v>22</v>
      </c>
      <c r="J21" s="8" t="s">
        <v>23</v>
      </c>
      <c r="K21" s="3" t="s">
        <v>19</v>
      </c>
      <c r="L21" s="7" t="s">
        <v>24</v>
      </c>
      <c r="M21" s="4" t="s">
        <v>25</v>
      </c>
      <c r="N21" s="2" t="s">
        <v>26</v>
      </c>
      <c r="O21" s="4">
        <v>1</v>
      </c>
      <c r="P21" s="2"/>
      <c r="Q21" s="4"/>
    </row>
    <row r="22" spans="1:17" ht="124" x14ac:dyDescent="0.25">
      <c r="A22" s="4">
        <v>17</v>
      </c>
      <c r="B22" s="7" t="s">
        <v>16</v>
      </c>
      <c r="C22" s="4" t="str">
        <f>HYPERLINK("http://data.overheid.nl/data/dataset/verzuringsgevoelige-gebieden-wav-01","Verzuringsgevoelige gebieden (WAV)")</f>
        <v>Verzuringsgevoelige gebieden (WAV)</v>
      </c>
      <c r="D22" s="7" t="s">
        <v>17</v>
      </c>
      <c r="E22" s="4" t="s">
        <v>18</v>
      </c>
      <c r="F22" s="2" t="s">
        <v>249</v>
      </c>
      <c r="G22" s="4" t="s">
        <v>44</v>
      </c>
      <c r="H22" s="7" t="s">
        <v>21</v>
      </c>
      <c r="I22" s="4" t="s">
        <v>22</v>
      </c>
      <c r="J22" s="8" t="s">
        <v>23</v>
      </c>
      <c r="K22" s="3" t="s">
        <v>19</v>
      </c>
      <c r="L22" s="7" t="s">
        <v>24</v>
      </c>
      <c r="M22" s="4" t="s">
        <v>25</v>
      </c>
      <c r="N22" s="2" t="s">
        <v>26</v>
      </c>
      <c r="O22" s="4">
        <v>2</v>
      </c>
      <c r="P22" s="2"/>
      <c r="Q22" s="4"/>
    </row>
    <row r="23" spans="1:17" ht="139.5" x14ac:dyDescent="0.25">
      <c r="A23" s="4">
        <v>18</v>
      </c>
      <c r="B23" s="7" t="s">
        <v>16</v>
      </c>
      <c r="C23" s="4" t="str">
        <f>HYPERLINK("http://data.overheid.nl/data/dataset/bufferzones-rond-verzuringsgevoelige-gebieden","Bufferzones rond verzuringsgevoelige gebieden")</f>
        <v>Bufferzones rond verzuringsgevoelige gebieden</v>
      </c>
      <c r="D23" s="7" t="s">
        <v>17</v>
      </c>
      <c r="E23" s="4" t="s">
        <v>18</v>
      </c>
      <c r="F23" s="2" t="s">
        <v>249</v>
      </c>
      <c r="G23" s="4" t="s">
        <v>45</v>
      </c>
      <c r="H23" s="7" t="s">
        <v>21</v>
      </c>
      <c r="I23" s="4" t="s">
        <v>22</v>
      </c>
      <c r="J23" s="8" t="s">
        <v>23</v>
      </c>
      <c r="K23" s="3" t="s">
        <v>19</v>
      </c>
      <c r="L23" s="7" t="s">
        <v>24</v>
      </c>
      <c r="M23" s="4" t="s">
        <v>25</v>
      </c>
      <c r="N23" s="2" t="s">
        <v>26</v>
      </c>
      <c r="O23" s="4">
        <v>2</v>
      </c>
      <c r="P23" s="2"/>
      <c r="Q23" s="4"/>
    </row>
    <row r="24" spans="1:17" ht="31" x14ac:dyDescent="0.25">
      <c r="A24" s="4">
        <v>19</v>
      </c>
      <c r="B24" s="7" t="s">
        <v>16</v>
      </c>
      <c r="C24" s="4" t="str">
        <f>HYPERLINK("http://data.overheid.nl/data/dataset/zorgboerderijen-in-de-provincie-groningen","Zorgboerderijen in de provincie Groningen")</f>
        <v>Zorgboerderijen in de provincie Groningen</v>
      </c>
      <c r="D24" s="7" t="s">
        <v>17</v>
      </c>
      <c r="E24" s="4" t="s">
        <v>18</v>
      </c>
      <c r="F24" s="2" t="s">
        <v>249</v>
      </c>
      <c r="G24" s="4" t="s">
        <v>46</v>
      </c>
      <c r="H24" s="7" t="s">
        <v>47</v>
      </c>
      <c r="I24" s="4" t="s">
        <v>22</v>
      </c>
      <c r="J24" s="8" t="s">
        <v>23</v>
      </c>
      <c r="K24" s="3" t="s">
        <v>19</v>
      </c>
      <c r="L24" s="7" t="s">
        <v>24</v>
      </c>
      <c r="M24" s="4" t="s">
        <v>25</v>
      </c>
      <c r="N24" s="2" t="s">
        <v>26</v>
      </c>
      <c r="O24" s="4">
        <v>1</v>
      </c>
      <c r="P24" s="2"/>
      <c r="Q24" s="4"/>
    </row>
    <row r="25" spans="1:17" ht="46.5" x14ac:dyDescent="0.25">
      <c r="A25" s="4">
        <v>20</v>
      </c>
      <c r="B25" s="7" t="s">
        <v>16</v>
      </c>
      <c r="C25" s="4" t="str">
        <f>HYPERLINK("http://data.overheid.nl/data/dataset/karakteristieke-waterlopen","Karakteristieke waterlopen")</f>
        <v>Karakteristieke waterlopen</v>
      </c>
      <c r="D25" s="7" t="s">
        <v>17</v>
      </c>
      <c r="E25" s="4" t="s">
        <v>18</v>
      </c>
      <c r="F25" s="2" t="s">
        <v>249</v>
      </c>
      <c r="G25" s="4" t="s">
        <v>48</v>
      </c>
      <c r="H25" s="7" t="s">
        <v>21</v>
      </c>
      <c r="I25" s="4" t="s">
        <v>22</v>
      </c>
      <c r="J25" s="8" t="s">
        <v>23</v>
      </c>
      <c r="K25" s="3" t="s">
        <v>19</v>
      </c>
      <c r="L25" s="7" t="s">
        <v>24</v>
      </c>
      <c r="M25" s="4" t="s">
        <v>25</v>
      </c>
      <c r="N25" s="2" t="s">
        <v>26</v>
      </c>
      <c r="O25" s="4">
        <v>2</v>
      </c>
      <c r="P25" s="2"/>
      <c r="Q25" s="4"/>
    </row>
    <row r="26" spans="1:17" ht="46.5" x14ac:dyDescent="0.25">
      <c r="A26" s="4">
        <v>21</v>
      </c>
      <c r="B26" s="7" t="s">
        <v>16</v>
      </c>
      <c r="C26" s="4" t="str">
        <f>HYPERLINK("http://data.overheid.nl/data/dataset/geluidbelasting-wegverkeer-2e-tranche-lden-vlakken","Geluidbelasting wegverkeer 2e tranche Lden (vlakken)")</f>
        <v>Geluidbelasting wegverkeer 2e tranche Lden (vlakken)</v>
      </c>
      <c r="D26" s="7" t="s">
        <v>17</v>
      </c>
      <c r="E26" s="4" t="s">
        <v>18</v>
      </c>
      <c r="F26" s="2" t="s">
        <v>249</v>
      </c>
      <c r="G26" s="4" t="s">
        <v>49</v>
      </c>
      <c r="H26" s="7" t="s">
        <v>21</v>
      </c>
      <c r="I26" s="4" t="s">
        <v>22</v>
      </c>
      <c r="J26" s="8" t="s">
        <v>23</v>
      </c>
      <c r="K26" s="3" t="s">
        <v>19</v>
      </c>
      <c r="L26" s="7" t="s">
        <v>24</v>
      </c>
      <c r="M26" s="4" t="s">
        <v>25</v>
      </c>
      <c r="N26" s="2" t="s">
        <v>26</v>
      </c>
      <c r="O26" s="4">
        <v>2</v>
      </c>
      <c r="P26" s="2"/>
      <c r="Q26" s="4"/>
    </row>
    <row r="27" spans="1:17" ht="46.5" x14ac:dyDescent="0.25">
      <c r="A27" s="4">
        <v>22</v>
      </c>
      <c r="B27" s="7" t="s">
        <v>16</v>
      </c>
      <c r="C27" s="4" t="str">
        <f>HYPERLINK("http://data.overheid.nl/data/dataset/geluidbelasting-wegverkeer-2e-tranche-lden-lijn","Geluidbelasting wegverkeer 2e tranche Lden (lijn)")</f>
        <v>Geluidbelasting wegverkeer 2e tranche Lden (lijn)</v>
      </c>
      <c r="D27" s="7" t="s">
        <v>17</v>
      </c>
      <c r="E27" s="4" t="s">
        <v>18</v>
      </c>
      <c r="F27" s="2" t="s">
        <v>249</v>
      </c>
      <c r="G27" s="4" t="s">
        <v>49</v>
      </c>
      <c r="H27" s="7" t="s">
        <v>21</v>
      </c>
      <c r="I27" s="4" t="s">
        <v>22</v>
      </c>
      <c r="J27" s="8" t="s">
        <v>23</v>
      </c>
      <c r="K27" s="3" t="s">
        <v>19</v>
      </c>
      <c r="L27" s="7" t="s">
        <v>24</v>
      </c>
      <c r="M27" s="4" t="s">
        <v>25</v>
      </c>
      <c r="N27" s="2" t="s">
        <v>26</v>
      </c>
      <c r="O27" s="4">
        <v>2</v>
      </c>
      <c r="P27" s="2"/>
      <c r="Q27" s="4"/>
    </row>
    <row r="28" spans="1:17" ht="108.5" x14ac:dyDescent="0.25">
      <c r="A28" s="4">
        <v>23</v>
      </c>
      <c r="B28" s="7" t="s">
        <v>16</v>
      </c>
      <c r="C28" s="4" t="str">
        <f>HYPERLINK("http://data.overheid.nl/data/dataset/herkenbare-ruilverkaveling-administratief-karakter-rak-appingedam-delfzijl","Herkenbare Ruilverkaveling Administratief Karakter RAK Appingedam-Delfzijl")</f>
        <v>Herkenbare Ruilverkaveling Administratief Karakter RAK Appingedam-Delfzijl</v>
      </c>
      <c r="D28" s="7" t="s">
        <v>17</v>
      </c>
      <c r="E28" s="4" t="s">
        <v>18</v>
      </c>
      <c r="F28" s="2" t="s">
        <v>249</v>
      </c>
      <c r="G28" s="4" t="s">
        <v>50</v>
      </c>
      <c r="H28" s="7" t="s">
        <v>21</v>
      </c>
      <c r="I28" s="4" t="s">
        <v>22</v>
      </c>
      <c r="J28" s="8" t="s">
        <v>23</v>
      </c>
      <c r="K28" s="3" t="s">
        <v>19</v>
      </c>
      <c r="L28" s="7" t="s">
        <v>24</v>
      </c>
      <c r="M28" s="4" t="s">
        <v>25</v>
      </c>
      <c r="N28" s="2" t="s">
        <v>26</v>
      </c>
      <c r="O28" s="4">
        <v>2</v>
      </c>
      <c r="P28" s="2"/>
      <c r="Q28" s="4"/>
    </row>
    <row r="29" spans="1:17" ht="77.5" x14ac:dyDescent="0.25">
      <c r="A29" s="4">
        <v>24</v>
      </c>
      <c r="B29" s="7" t="s">
        <v>16</v>
      </c>
      <c r="C29" s="4" t="str">
        <f>HYPERLINK("http://data.overheid.nl/data/dataset/begrenzing-ruilverkaveling-administratief-karakter-rak-appingedam-delfzijl","Begrenzing Ruilverkaveling Administratief Karakter RAK Appingedam-Delfzijl")</f>
        <v>Begrenzing Ruilverkaveling Administratief Karakter RAK Appingedam-Delfzijl</v>
      </c>
      <c r="D29" s="7" t="s">
        <v>17</v>
      </c>
      <c r="E29" s="4" t="s">
        <v>18</v>
      </c>
      <c r="F29" s="2" t="s">
        <v>249</v>
      </c>
      <c r="G29" s="4" t="s">
        <v>51</v>
      </c>
      <c r="H29" s="7" t="s">
        <v>21</v>
      </c>
      <c r="I29" s="4" t="s">
        <v>22</v>
      </c>
      <c r="J29" s="8" t="s">
        <v>23</v>
      </c>
      <c r="K29" s="3" t="s">
        <v>19</v>
      </c>
      <c r="L29" s="7" t="s">
        <v>24</v>
      </c>
      <c r="M29" s="4" t="s">
        <v>25</v>
      </c>
      <c r="N29" s="2" t="s">
        <v>26</v>
      </c>
      <c r="O29" s="4">
        <v>2</v>
      </c>
      <c r="P29" s="2"/>
      <c r="Q29" s="4"/>
    </row>
    <row r="30" spans="1:17" ht="232.5" x14ac:dyDescent="0.25">
      <c r="A30" s="4">
        <v>25</v>
      </c>
      <c r="B30" s="7" t="s">
        <v>16</v>
      </c>
      <c r="C30" s="4" t="str">
        <f>HYPERLINK("http://data.overheid.nl/data/dataset/pingoruines-zuidelijk-westerkwartier","Pingoruines Zuidelijk Westerkwartier")</f>
        <v>Pingoruines Zuidelijk Westerkwartier</v>
      </c>
      <c r="D30" s="7" t="s">
        <v>17</v>
      </c>
      <c r="E30" s="4" t="s">
        <v>18</v>
      </c>
      <c r="F30" s="2" t="s">
        <v>249</v>
      </c>
      <c r="G30" s="4" t="s">
        <v>52</v>
      </c>
      <c r="H30" s="7" t="s">
        <v>21</v>
      </c>
      <c r="I30" s="4" t="s">
        <v>22</v>
      </c>
      <c r="J30" s="8" t="s">
        <v>23</v>
      </c>
      <c r="K30" s="3" t="s">
        <v>19</v>
      </c>
      <c r="L30" s="7" t="s">
        <v>24</v>
      </c>
      <c r="M30" s="4" t="s">
        <v>25</v>
      </c>
      <c r="N30" s="2" t="s">
        <v>26</v>
      </c>
      <c r="O30" s="4">
        <v>2</v>
      </c>
      <c r="P30" s="2"/>
      <c r="Q30" s="4"/>
    </row>
    <row r="31" spans="1:17" ht="232.5" x14ac:dyDescent="0.25">
      <c r="A31" s="4">
        <v>26</v>
      </c>
      <c r="B31" s="7" t="s">
        <v>16</v>
      </c>
      <c r="C31" s="4" t="str">
        <f>HYPERLINK("http://data.overheid.nl/data/dataset/pingoruines-gorecht","Pingoruïnes Gorecht")</f>
        <v>Pingoruïnes Gorecht</v>
      </c>
      <c r="D31" s="7" t="s">
        <v>17</v>
      </c>
      <c r="E31" s="4" t="s">
        <v>18</v>
      </c>
      <c r="F31" s="2" t="s">
        <v>249</v>
      </c>
      <c r="G31" s="4" t="s">
        <v>53</v>
      </c>
      <c r="H31" s="7" t="s">
        <v>21</v>
      </c>
      <c r="I31" s="4" t="s">
        <v>22</v>
      </c>
      <c r="J31" s="8" t="s">
        <v>23</v>
      </c>
      <c r="K31" s="3" t="s">
        <v>19</v>
      </c>
      <c r="L31" s="7" t="s">
        <v>24</v>
      </c>
      <c r="M31" s="4" t="s">
        <v>25</v>
      </c>
      <c r="N31" s="2" t="s">
        <v>26</v>
      </c>
      <c r="O31" s="4">
        <v>2</v>
      </c>
      <c r="P31" s="2"/>
      <c r="Q31" s="4"/>
    </row>
    <row r="32" spans="1:17" ht="310" x14ac:dyDescent="0.25">
      <c r="A32" s="4">
        <v>27</v>
      </c>
      <c r="B32" s="7" t="s">
        <v>16</v>
      </c>
      <c r="C32" s="4" t="str">
        <f>HYPERLINK("http://data.overheid.nl/data/dataset/aardkundig-waardevolle-gebieden-01","Aardkundig waardevolle gebieden")</f>
        <v>Aardkundig waardevolle gebieden</v>
      </c>
      <c r="D32" s="7" t="s">
        <v>17</v>
      </c>
      <c r="E32" s="4" t="s">
        <v>18</v>
      </c>
      <c r="F32" s="2" t="s">
        <v>249</v>
      </c>
      <c r="G32" s="4" t="s">
        <v>54</v>
      </c>
      <c r="H32" s="7" t="s">
        <v>21</v>
      </c>
      <c r="I32" s="4" t="s">
        <v>22</v>
      </c>
      <c r="J32" s="8" t="s">
        <v>23</v>
      </c>
      <c r="K32" s="3" t="s">
        <v>19</v>
      </c>
      <c r="L32" s="7" t="s">
        <v>24</v>
      </c>
      <c r="M32" s="4" t="s">
        <v>25</v>
      </c>
      <c r="N32" s="2" t="s">
        <v>26</v>
      </c>
      <c r="O32" s="4">
        <v>2</v>
      </c>
      <c r="P32" s="2"/>
      <c r="Q32" s="4"/>
    </row>
    <row r="33" spans="1:17" ht="77.5" x14ac:dyDescent="0.25">
      <c r="A33" s="4">
        <v>28</v>
      </c>
      <c r="B33" s="7" t="s">
        <v>16</v>
      </c>
      <c r="C33" s="4" t="str">
        <f>HYPERLINK("http://data.overheid.nl/data/dataset/houtsingelreservaatsgebied-zuidelijk-westerkwartier","Houtsingelreservaatsgebied Zuidelijk Westerkwartier")</f>
        <v>Houtsingelreservaatsgebied Zuidelijk Westerkwartier</v>
      </c>
      <c r="D33" s="7" t="s">
        <v>17</v>
      </c>
      <c r="E33" s="4" t="s">
        <v>18</v>
      </c>
      <c r="F33" s="2" t="s">
        <v>249</v>
      </c>
      <c r="G33" s="4" t="s">
        <v>55</v>
      </c>
      <c r="H33" s="7" t="s">
        <v>21</v>
      </c>
      <c r="I33" s="4" t="s">
        <v>22</v>
      </c>
      <c r="J33" s="8" t="s">
        <v>23</v>
      </c>
      <c r="K33" s="3" t="s">
        <v>19</v>
      </c>
      <c r="L33" s="7" t="s">
        <v>24</v>
      </c>
      <c r="M33" s="4" t="s">
        <v>25</v>
      </c>
      <c r="N33" s="2" t="s">
        <v>26</v>
      </c>
      <c r="O33" s="4">
        <v>2</v>
      </c>
      <c r="P33" s="2"/>
      <c r="Q33" s="4"/>
    </row>
    <row r="34" spans="1:17" ht="124" x14ac:dyDescent="0.25">
      <c r="A34" s="4">
        <v>29</v>
      </c>
      <c r="B34" s="7" t="s">
        <v>16</v>
      </c>
      <c r="C34" s="4" t="str">
        <f>HYPERLINK("http://data.overheid.nl/data/dataset/traditionele-windmolens","Traditionele windmolens")</f>
        <v>Traditionele windmolens</v>
      </c>
      <c r="D34" s="7" t="s">
        <v>17</v>
      </c>
      <c r="E34" s="4" t="s">
        <v>18</v>
      </c>
      <c r="F34" s="2" t="s">
        <v>249</v>
      </c>
      <c r="G34" s="4" t="s">
        <v>56</v>
      </c>
      <c r="H34" s="7" t="s">
        <v>21</v>
      </c>
      <c r="I34" s="4" t="s">
        <v>22</v>
      </c>
      <c r="J34" s="8" t="s">
        <v>23</v>
      </c>
      <c r="K34" s="3" t="s">
        <v>19</v>
      </c>
      <c r="L34" s="7" t="s">
        <v>24</v>
      </c>
      <c r="M34" s="4" t="s">
        <v>25</v>
      </c>
      <c r="N34" s="2" t="s">
        <v>26</v>
      </c>
      <c r="O34" s="4">
        <v>2</v>
      </c>
      <c r="P34" s="2"/>
      <c r="Q34" s="4"/>
    </row>
    <row r="35" spans="1:17" ht="62" x14ac:dyDescent="0.25">
      <c r="A35" s="4">
        <v>30</v>
      </c>
      <c r="B35" s="7" t="s">
        <v>16</v>
      </c>
      <c r="C35" s="4" t="str">
        <f>HYPERLINK("http://data.overheid.nl/data/dataset/gevoelige-bestemmingen-geluid-wegverkeer-lden-rijkswegen","Gevoelige bestemmingen geluid wegverkeer (Lden) Rijkswegen")</f>
        <v>Gevoelige bestemmingen geluid wegverkeer (Lden) Rijkswegen</v>
      </c>
      <c r="D35" s="7" t="s">
        <v>17</v>
      </c>
      <c r="E35" s="4" t="s">
        <v>18</v>
      </c>
      <c r="F35" s="2" t="s">
        <v>249</v>
      </c>
      <c r="G35" s="4" t="s">
        <v>57</v>
      </c>
      <c r="H35" s="7" t="s">
        <v>21</v>
      </c>
      <c r="I35" s="4" t="s">
        <v>22</v>
      </c>
      <c r="J35" s="8" t="s">
        <v>23</v>
      </c>
      <c r="K35" s="3" t="s">
        <v>19</v>
      </c>
      <c r="L35" s="7" t="s">
        <v>24</v>
      </c>
      <c r="M35" s="4" t="s">
        <v>25</v>
      </c>
      <c r="N35" s="2" t="s">
        <v>26</v>
      </c>
      <c r="O35" s="4">
        <v>2</v>
      </c>
      <c r="P35" s="2"/>
      <c r="Q35" s="4"/>
    </row>
    <row r="36" spans="1:17" ht="77.5" x14ac:dyDescent="0.25">
      <c r="A36" s="4">
        <v>31</v>
      </c>
      <c r="B36" s="7" t="s">
        <v>16</v>
      </c>
      <c r="C36" s="4" t="str">
        <f>HYPERLINK("http://data.overheid.nl/data/dataset/gevoelige-bestemmingen-geluid-wegverkeer-lden-provinciale-wegen","Gevoelige bestemmingen geluid wegverkeer (Lden) Provinciale wegen")</f>
        <v>Gevoelige bestemmingen geluid wegverkeer (Lden) Provinciale wegen</v>
      </c>
      <c r="D36" s="7" t="s">
        <v>17</v>
      </c>
      <c r="E36" s="4" t="s">
        <v>18</v>
      </c>
      <c r="F36" s="2" t="s">
        <v>249</v>
      </c>
      <c r="G36" s="4" t="s">
        <v>58</v>
      </c>
      <c r="H36" s="7" t="s">
        <v>21</v>
      </c>
      <c r="I36" s="4" t="s">
        <v>22</v>
      </c>
      <c r="J36" s="8" t="s">
        <v>23</v>
      </c>
      <c r="K36" s="3" t="s">
        <v>19</v>
      </c>
      <c r="L36" s="7" t="s">
        <v>24</v>
      </c>
      <c r="M36" s="4" t="s">
        <v>25</v>
      </c>
      <c r="N36" s="2" t="s">
        <v>26</v>
      </c>
      <c r="O36" s="4">
        <v>2</v>
      </c>
      <c r="P36" s="2"/>
      <c r="Q36" s="4"/>
    </row>
    <row r="37" spans="1:17" ht="46.5" x14ac:dyDescent="0.25">
      <c r="A37" s="4">
        <v>32</v>
      </c>
      <c r="B37" s="7" t="s">
        <v>16</v>
      </c>
      <c r="C37" s="4" t="str">
        <f>HYPERLINK("http://data.overheid.nl/data/dataset/gevoelige-bestemmingen-geluid-lden-railverkeer-01","Gevoelige bestemmingen geluid (Lden) - railverkeer")</f>
        <v>Gevoelige bestemmingen geluid (Lden) - railverkeer</v>
      </c>
      <c r="D37" s="7" t="s">
        <v>17</v>
      </c>
      <c r="E37" s="4" t="s">
        <v>18</v>
      </c>
      <c r="F37" s="2" t="s">
        <v>249</v>
      </c>
      <c r="G37" s="4" t="s">
        <v>59</v>
      </c>
      <c r="H37" s="7" t="s">
        <v>21</v>
      </c>
      <c r="I37" s="4" t="s">
        <v>22</v>
      </c>
      <c r="J37" s="8" t="s">
        <v>23</v>
      </c>
      <c r="K37" s="3" t="s">
        <v>19</v>
      </c>
      <c r="L37" s="7" t="s">
        <v>24</v>
      </c>
      <c r="M37" s="4" t="s">
        <v>25</v>
      </c>
      <c r="N37" s="2" t="s">
        <v>26</v>
      </c>
      <c r="O37" s="4">
        <v>2</v>
      </c>
      <c r="P37" s="2"/>
      <c r="Q37" s="4"/>
    </row>
    <row r="38" spans="1:17" ht="62" x14ac:dyDescent="0.25">
      <c r="A38" s="4">
        <v>33</v>
      </c>
      <c r="B38" s="7" t="s">
        <v>16</v>
      </c>
      <c r="C38" s="4" t="str">
        <f>HYPERLINK("http://data.overheid.nl/data/dataset/ges-contouren-geluid-rijkswegen","GES-contouren geluid rijkswegen")</f>
        <v>GES-contouren geluid rijkswegen</v>
      </c>
      <c r="D38" s="7" t="s">
        <v>17</v>
      </c>
      <c r="E38" s="4" t="s">
        <v>18</v>
      </c>
      <c r="F38" s="2" t="s">
        <v>249</v>
      </c>
      <c r="G38" s="4" t="s">
        <v>60</v>
      </c>
      <c r="H38" s="7" t="s">
        <v>21</v>
      </c>
      <c r="I38" s="4" t="s">
        <v>22</v>
      </c>
      <c r="J38" s="8" t="s">
        <v>23</v>
      </c>
      <c r="K38" s="3" t="s">
        <v>19</v>
      </c>
      <c r="L38" s="7" t="s">
        <v>24</v>
      </c>
      <c r="M38" s="4" t="s">
        <v>25</v>
      </c>
      <c r="N38" s="2" t="s">
        <v>26</v>
      </c>
      <c r="O38" s="4">
        <v>2</v>
      </c>
      <c r="P38" s="2"/>
      <c r="Q38" s="4"/>
    </row>
    <row r="39" spans="1:17" ht="93" x14ac:dyDescent="0.25">
      <c r="A39" s="4">
        <v>34</v>
      </c>
      <c r="B39" s="7" t="s">
        <v>16</v>
      </c>
      <c r="C39" s="4" t="str">
        <f>HYPERLINK("http://data.overheid.nl/data/dataset/ges-contouren-geluid-railverkeer","GES-contouren geluid railverkeer")</f>
        <v>GES-contouren geluid railverkeer</v>
      </c>
      <c r="D39" s="7" t="s">
        <v>17</v>
      </c>
      <c r="E39" s="4" t="s">
        <v>18</v>
      </c>
      <c r="F39" s="2" t="s">
        <v>249</v>
      </c>
      <c r="G39" s="4" t="s">
        <v>61</v>
      </c>
      <c r="H39" s="7" t="s">
        <v>21</v>
      </c>
      <c r="I39" s="4" t="s">
        <v>22</v>
      </c>
      <c r="J39" s="8" t="s">
        <v>23</v>
      </c>
      <c r="K39" s="3" t="s">
        <v>19</v>
      </c>
      <c r="L39" s="7" t="s">
        <v>24</v>
      </c>
      <c r="M39" s="4" t="s">
        <v>25</v>
      </c>
      <c r="N39" s="2" t="s">
        <v>26</v>
      </c>
      <c r="O39" s="4">
        <v>2</v>
      </c>
      <c r="P39" s="2"/>
      <c r="Q39" s="4"/>
    </row>
    <row r="40" spans="1:17" ht="77.5" x14ac:dyDescent="0.25">
      <c r="A40" s="4">
        <v>35</v>
      </c>
      <c r="B40" s="7" t="s">
        <v>16</v>
      </c>
      <c r="C40" s="4" t="str">
        <f>HYPERLINK("http://data.overheid.nl/data/dataset/ges-contouren-geluid-provinciale-wegen","GES-contouren geluid provinciale wegen")</f>
        <v>GES-contouren geluid provinciale wegen</v>
      </c>
      <c r="D40" s="7" t="s">
        <v>17</v>
      </c>
      <c r="E40" s="4" t="s">
        <v>18</v>
      </c>
      <c r="F40" s="2" t="s">
        <v>249</v>
      </c>
      <c r="G40" s="4" t="s">
        <v>62</v>
      </c>
      <c r="H40" s="7" t="s">
        <v>21</v>
      </c>
      <c r="I40" s="4" t="s">
        <v>22</v>
      </c>
      <c r="J40" s="8" t="s">
        <v>23</v>
      </c>
      <c r="K40" s="3" t="s">
        <v>19</v>
      </c>
      <c r="L40" s="7" t="s">
        <v>24</v>
      </c>
      <c r="M40" s="4" t="s">
        <v>25</v>
      </c>
      <c r="N40" s="2" t="s">
        <v>26</v>
      </c>
      <c r="O40" s="4">
        <v>2</v>
      </c>
      <c r="P40" s="2"/>
      <c r="Q40" s="4"/>
    </row>
    <row r="41" spans="1:17" ht="77.5" x14ac:dyDescent="0.25">
      <c r="A41" s="4">
        <v>36</v>
      </c>
      <c r="B41" s="7" t="s">
        <v>16</v>
      </c>
      <c r="C41" s="4" t="str">
        <f>HYPERLINK("http://data.overheid.nl/data/dataset/ges-contouren-externe-veiligheid-a-g-v-gevaarlijk-transport-langs-wegen","GES-contouren externe veiligheid a.g.v. gevaarlijk transport langs wegen")</f>
        <v>GES-contouren externe veiligheid a.g.v. gevaarlijk transport langs wegen</v>
      </c>
      <c r="D41" s="7" t="s">
        <v>17</v>
      </c>
      <c r="E41" s="4" t="s">
        <v>18</v>
      </c>
      <c r="F41" s="2" t="s">
        <v>249</v>
      </c>
      <c r="G41" s="4" t="s">
        <v>63</v>
      </c>
      <c r="H41" s="7" t="s">
        <v>21</v>
      </c>
      <c r="I41" s="4" t="s">
        <v>22</v>
      </c>
      <c r="J41" s="8" t="s">
        <v>23</v>
      </c>
      <c r="K41" s="3" t="s">
        <v>19</v>
      </c>
      <c r="L41" s="7" t="s">
        <v>24</v>
      </c>
      <c r="M41" s="4" t="s">
        <v>25</v>
      </c>
      <c r="N41" s="2" t="s">
        <v>26</v>
      </c>
      <c r="O41" s="4">
        <v>2</v>
      </c>
      <c r="P41" s="2"/>
      <c r="Q41" s="4"/>
    </row>
    <row r="42" spans="1:17" ht="62" x14ac:dyDescent="0.25">
      <c r="A42" s="4">
        <v>37</v>
      </c>
      <c r="B42" s="7" t="s">
        <v>16</v>
      </c>
      <c r="C42" s="4" t="str">
        <f>HYPERLINK("http://data.overheid.nl/data/dataset/ges-contouren-externe-veiligheid-a-g-v-bedrijven-risicovolle-activiteiten","GES-contouren externe veiligheid a.g.v. bedrijven risicovolle activiteiten")</f>
        <v>GES-contouren externe veiligheid a.g.v. bedrijven risicovolle activiteiten</v>
      </c>
      <c r="D42" s="7" t="s">
        <v>17</v>
      </c>
      <c r="E42" s="4" t="s">
        <v>18</v>
      </c>
      <c r="F42" s="2" t="s">
        <v>249</v>
      </c>
      <c r="G42" s="4" t="s">
        <v>64</v>
      </c>
      <c r="H42" s="7" t="s">
        <v>21</v>
      </c>
      <c r="I42" s="4" t="s">
        <v>22</v>
      </c>
      <c r="J42" s="8" t="s">
        <v>23</v>
      </c>
      <c r="K42" s="3" t="s">
        <v>19</v>
      </c>
      <c r="L42" s="7" t="s">
        <v>24</v>
      </c>
      <c r="M42" s="4" t="s">
        <v>25</v>
      </c>
      <c r="N42" s="2" t="s">
        <v>26</v>
      </c>
      <c r="O42" s="4">
        <v>2</v>
      </c>
      <c r="P42" s="2"/>
      <c r="Q42" s="4"/>
    </row>
    <row r="43" spans="1:17" ht="62" x14ac:dyDescent="0.25">
      <c r="A43" s="4">
        <v>38</v>
      </c>
      <c r="B43" s="7" t="s">
        <v>16</v>
      </c>
      <c r="C43" s="4" t="str">
        <f>HYPERLINK("http://data.overheid.nl/data/dataset/clusters-geluid-rijkswegen","Clusters geluid - Rijkswegen")</f>
        <v>Clusters geluid - Rijkswegen</v>
      </c>
      <c r="D43" s="7" t="s">
        <v>17</v>
      </c>
      <c r="E43" s="4" t="s">
        <v>18</v>
      </c>
      <c r="F43" s="2" t="s">
        <v>249</v>
      </c>
      <c r="G43" s="4" t="s">
        <v>65</v>
      </c>
      <c r="H43" s="7" t="s">
        <v>21</v>
      </c>
      <c r="I43" s="4" t="s">
        <v>22</v>
      </c>
      <c r="J43" s="8" t="s">
        <v>23</v>
      </c>
      <c r="K43" s="3" t="s">
        <v>19</v>
      </c>
      <c r="L43" s="7" t="s">
        <v>24</v>
      </c>
      <c r="M43" s="4" t="s">
        <v>25</v>
      </c>
      <c r="N43" s="2" t="s">
        <v>26</v>
      </c>
      <c r="O43" s="4">
        <v>2</v>
      </c>
      <c r="P43" s="2"/>
      <c r="Q43" s="4"/>
    </row>
    <row r="44" spans="1:17" ht="62" x14ac:dyDescent="0.25">
      <c r="A44" s="4">
        <v>39</v>
      </c>
      <c r="B44" s="7" t="s">
        <v>16</v>
      </c>
      <c r="C44" s="4" t="str">
        <f>HYPERLINK("http://data.overheid.nl/data/dataset/clusters-geluid-railverkeer","Clusters geluid - railverkeer")</f>
        <v>Clusters geluid - railverkeer</v>
      </c>
      <c r="D44" s="7" t="s">
        <v>17</v>
      </c>
      <c r="E44" s="4" t="s">
        <v>18</v>
      </c>
      <c r="F44" s="2" t="s">
        <v>249</v>
      </c>
      <c r="G44" s="4" t="s">
        <v>66</v>
      </c>
      <c r="H44" s="7" t="s">
        <v>21</v>
      </c>
      <c r="I44" s="4" t="s">
        <v>22</v>
      </c>
      <c r="J44" s="8" t="s">
        <v>23</v>
      </c>
      <c r="K44" s="3" t="s">
        <v>19</v>
      </c>
      <c r="L44" s="7" t="s">
        <v>24</v>
      </c>
      <c r="M44" s="4" t="s">
        <v>25</v>
      </c>
      <c r="N44" s="2" t="s">
        <v>26</v>
      </c>
      <c r="O44" s="4">
        <v>2</v>
      </c>
      <c r="P44" s="2"/>
      <c r="Q44" s="4"/>
    </row>
    <row r="45" spans="1:17" ht="62" x14ac:dyDescent="0.25">
      <c r="A45" s="4">
        <v>40</v>
      </c>
      <c r="B45" s="7" t="s">
        <v>16</v>
      </c>
      <c r="C45" s="4" t="str">
        <f>HYPERLINK("http://data.overheid.nl/data/dataset/clusters-geluid-provinciale-wegen","Clusters geluid - Provinciale wegen")</f>
        <v>Clusters geluid - Provinciale wegen</v>
      </c>
      <c r="D45" s="7" t="s">
        <v>17</v>
      </c>
      <c r="E45" s="4" t="s">
        <v>18</v>
      </c>
      <c r="F45" s="2" t="s">
        <v>249</v>
      </c>
      <c r="G45" s="4" t="s">
        <v>67</v>
      </c>
      <c r="H45" s="7" t="s">
        <v>21</v>
      </c>
      <c r="I45" s="4" t="s">
        <v>22</v>
      </c>
      <c r="J45" s="8" t="s">
        <v>23</v>
      </c>
      <c r="K45" s="3" t="s">
        <v>19</v>
      </c>
      <c r="L45" s="7" t="s">
        <v>24</v>
      </c>
      <c r="M45" s="4" t="s">
        <v>25</v>
      </c>
      <c r="N45" s="2" t="s">
        <v>26</v>
      </c>
      <c r="O45" s="4">
        <v>2</v>
      </c>
      <c r="P45" s="2"/>
      <c r="Q45" s="4"/>
    </row>
    <row r="46" spans="1:17" ht="77.5" x14ac:dyDescent="0.25">
      <c r="A46" s="4">
        <v>41</v>
      </c>
      <c r="B46" s="7" t="s">
        <v>16</v>
      </c>
      <c r="C46" s="4" t="str">
        <f>HYPERLINK("http://data.overheid.nl/data/dataset/belaste-woningen-geluid-wegverkeer-lden-rijkswegen","Belaste woningen geluid wegverkeer (Lden) Rijkswegen")</f>
        <v>Belaste woningen geluid wegverkeer (Lden) Rijkswegen</v>
      </c>
      <c r="D46" s="7" t="s">
        <v>17</v>
      </c>
      <c r="E46" s="4" t="s">
        <v>18</v>
      </c>
      <c r="F46" s="2" t="s">
        <v>249</v>
      </c>
      <c r="G46" s="4" t="s">
        <v>68</v>
      </c>
      <c r="H46" s="7" t="s">
        <v>21</v>
      </c>
      <c r="I46" s="4" t="s">
        <v>22</v>
      </c>
      <c r="J46" s="8" t="s">
        <v>23</v>
      </c>
      <c r="K46" s="3" t="s">
        <v>19</v>
      </c>
      <c r="L46" s="7" t="s">
        <v>24</v>
      </c>
      <c r="M46" s="4" t="s">
        <v>25</v>
      </c>
      <c r="N46" s="2" t="s">
        <v>26</v>
      </c>
      <c r="O46" s="4">
        <v>2</v>
      </c>
      <c r="P46" s="2"/>
      <c r="Q46" s="4"/>
    </row>
    <row r="47" spans="1:17" ht="77.5" x14ac:dyDescent="0.25">
      <c r="A47" s="4">
        <v>42</v>
      </c>
      <c r="B47" s="7" t="s">
        <v>16</v>
      </c>
      <c r="C47" s="4" t="str">
        <f>HYPERLINK("http://data.overheid.nl/data/dataset/belaste-woningen-geluid-wegverkeer-lden-provinciale-wegen","Belaste woningen geluid wegverkeer (Lden) Provinciale wegen")</f>
        <v>Belaste woningen geluid wegverkeer (Lden) Provinciale wegen</v>
      </c>
      <c r="D47" s="7" t="s">
        <v>17</v>
      </c>
      <c r="E47" s="4" t="s">
        <v>18</v>
      </c>
      <c r="F47" s="2" t="s">
        <v>249</v>
      </c>
      <c r="G47" s="4" t="s">
        <v>69</v>
      </c>
      <c r="H47" s="7" t="s">
        <v>21</v>
      </c>
      <c r="I47" s="4" t="s">
        <v>22</v>
      </c>
      <c r="J47" s="8" t="s">
        <v>23</v>
      </c>
      <c r="K47" s="3" t="s">
        <v>19</v>
      </c>
      <c r="L47" s="7" t="s">
        <v>24</v>
      </c>
      <c r="M47" s="4" t="s">
        <v>25</v>
      </c>
      <c r="N47" s="2" t="s">
        <v>26</v>
      </c>
      <c r="O47" s="4">
        <v>2</v>
      </c>
      <c r="P47" s="2"/>
      <c r="Q47" s="4"/>
    </row>
    <row r="48" spans="1:17" ht="46.5" x14ac:dyDescent="0.25">
      <c r="A48" s="4">
        <v>43</v>
      </c>
      <c r="B48" s="7" t="s">
        <v>16</v>
      </c>
      <c r="C48" s="4" t="str">
        <f>HYPERLINK("http://data.overheid.nl/data/dataset/belaste-woningen-geluid-lden-railverkeer-01","Belaste woningen geluid (Lden) - railverkeer")</f>
        <v>Belaste woningen geluid (Lden) - railverkeer</v>
      </c>
      <c r="D48" s="7" t="s">
        <v>17</v>
      </c>
      <c r="E48" s="4" t="s">
        <v>18</v>
      </c>
      <c r="F48" s="2" t="s">
        <v>249</v>
      </c>
      <c r="G48" s="4" t="s">
        <v>70</v>
      </c>
      <c r="H48" s="7" t="s">
        <v>21</v>
      </c>
      <c r="I48" s="4" t="s">
        <v>22</v>
      </c>
      <c r="J48" s="8" t="s">
        <v>23</v>
      </c>
      <c r="K48" s="3" t="s">
        <v>19</v>
      </c>
      <c r="L48" s="7" t="s">
        <v>24</v>
      </c>
      <c r="M48" s="4" t="s">
        <v>25</v>
      </c>
      <c r="N48" s="2" t="s">
        <v>26</v>
      </c>
      <c r="O48" s="4">
        <v>2</v>
      </c>
      <c r="P48" s="2"/>
      <c r="Q48" s="4"/>
    </row>
    <row r="49" spans="1:17" ht="77.5" x14ac:dyDescent="0.25">
      <c r="A49" s="4">
        <v>44</v>
      </c>
      <c r="B49" s="7" t="s">
        <v>16</v>
      </c>
      <c r="C49" s="4" t="str">
        <f>HYPERLINK("http://data.overheid.nl/data/dataset/belaste-woningen-a-g-v-gevaarlijke-stoffen-langs-wegen","Belaste woningen a.g.v. gevaarlijke stoffen langs wegen")</f>
        <v>Belaste woningen a.g.v. gevaarlijke stoffen langs wegen</v>
      </c>
      <c r="D49" s="7" t="s">
        <v>17</v>
      </c>
      <c r="E49" s="4" t="s">
        <v>18</v>
      </c>
      <c r="F49" s="2" t="s">
        <v>249</v>
      </c>
      <c r="G49" s="4" t="s">
        <v>71</v>
      </c>
      <c r="H49" s="7" t="s">
        <v>21</v>
      </c>
      <c r="I49" s="4" t="s">
        <v>22</v>
      </c>
      <c r="J49" s="8" t="s">
        <v>23</v>
      </c>
      <c r="K49" s="3" t="s">
        <v>19</v>
      </c>
      <c r="L49" s="7" t="s">
        <v>24</v>
      </c>
      <c r="M49" s="4" t="s">
        <v>25</v>
      </c>
      <c r="N49" s="2" t="s">
        <v>26</v>
      </c>
      <c r="O49" s="4">
        <v>2</v>
      </c>
      <c r="P49" s="2"/>
      <c r="Q49" s="4"/>
    </row>
    <row r="50" spans="1:17" ht="77.5" x14ac:dyDescent="0.25">
      <c r="A50" s="4">
        <v>45</v>
      </c>
      <c r="B50" s="7" t="s">
        <v>16</v>
      </c>
      <c r="C50" s="4" t="str">
        <f>HYPERLINK("http://data.overheid.nl/data/dataset/belaste-woningen-a-g-v-bedrijven-met-risicovolle-activiteiten-01","Belaste woningen a.g.v. bedrijven met risicovolle activiteiten")</f>
        <v>Belaste woningen a.g.v. bedrijven met risicovolle activiteiten</v>
      </c>
      <c r="D50" s="7" t="s">
        <v>17</v>
      </c>
      <c r="E50" s="4" t="s">
        <v>18</v>
      </c>
      <c r="F50" s="2" t="s">
        <v>249</v>
      </c>
      <c r="G50" s="4" t="s">
        <v>72</v>
      </c>
      <c r="H50" s="7" t="s">
        <v>21</v>
      </c>
      <c r="I50" s="4" t="s">
        <v>22</v>
      </c>
      <c r="J50" s="8" t="s">
        <v>23</v>
      </c>
      <c r="K50" s="3" t="s">
        <v>19</v>
      </c>
      <c r="L50" s="7" t="s">
        <v>24</v>
      </c>
      <c r="M50" s="4" t="s">
        <v>25</v>
      </c>
      <c r="N50" s="2" t="s">
        <v>26</v>
      </c>
      <c r="O50" s="4">
        <v>2</v>
      </c>
      <c r="P50" s="2"/>
      <c r="Q50" s="4"/>
    </row>
    <row r="51" spans="1:17" ht="186" x14ac:dyDescent="0.25">
      <c r="A51" s="4">
        <v>46</v>
      </c>
      <c r="B51" s="7" t="s">
        <v>16</v>
      </c>
      <c r="C51" s="4" t="str">
        <f>HYPERLINK("http://data.overheid.nl/data/dataset/kanalen-en-wijken","Kanalen en wijken")</f>
        <v>Kanalen en wijken</v>
      </c>
      <c r="D51" s="7" t="s">
        <v>17</v>
      </c>
      <c r="E51" s="4" t="s">
        <v>18</v>
      </c>
      <c r="F51" s="2" t="s">
        <v>249</v>
      </c>
      <c r="G51" s="4" t="s">
        <v>73</v>
      </c>
      <c r="H51" s="7" t="s">
        <v>21</v>
      </c>
      <c r="I51" s="4" t="s">
        <v>22</v>
      </c>
      <c r="J51" s="8" t="s">
        <v>23</v>
      </c>
      <c r="K51" s="3" t="s">
        <v>19</v>
      </c>
      <c r="L51" s="7" t="s">
        <v>24</v>
      </c>
      <c r="M51" s="4" t="s">
        <v>25</v>
      </c>
      <c r="N51" s="2" t="s">
        <v>26</v>
      </c>
      <c r="O51" s="4">
        <v>2</v>
      </c>
      <c r="P51" s="2"/>
      <c r="Q51" s="4"/>
    </row>
    <row r="52" spans="1:17" ht="124" x14ac:dyDescent="0.25">
      <c r="A52" s="4">
        <v>47</v>
      </c>
      <c r="B52" s="7" t="s">
        <v>16</v>
      </c>
      <c r="C52" s="4" t="str">
        <f>HYPERLINK("http://data.overheid.nl/data/dataset/houtsingels-en-houtwallen","Houtsingels en houtwallen")</f>
        <v>Houtsingels en houtwallen</v>
      </c>
      <c r="D52" s="7" t="s">
        <v>17</v>
      </c>
      <c r="E52" s="4" t="s">
        <v>18</v>
      </c>
      <c r="F52" s="2" t="s">
        <v>249</v>
      </c>
      <c r="G52" s="4" t="s">
        <v>74</v>
      </c>
      <c r="H52" s="7" t="s">
        <v>21</v>
      </c>
      <c r="I52" s="4" t="s">
        <v>22</v>
      </c>
      <c r="J52" s="8" t="s">
        <v>23</v>
      </c>
      <c r="K52" s="3" t="s">
        <v>19</v>
      </c>
      <c r="L52" s="7" t="s">
        <v>24</v>
      </c>
      <c r="M52" s="4" t="s">
        <v>25</v>
      </c>
      <c r="N52" s="2" t="s">
        <v>26</v>
      </c>
      <c r="O52" s="4">
        <v>2</v>
      </c>
      <c r="P52" s="2"/>
      <c r="Q52" s="4"/>
    </row>
    <row r="53" spans="1:17" ht="139.5" x14ac:dyDescent="0.25">
      <c r="A53" s="4">
        <v>48</v>
      </c>
      <c r="B53" s="7" t="s">
        <v>16</v>
      </c>
      <c r="C53" s="4" t="str">
        <f>HYPERLINK("http://data.overheid.nl/data/dataset/borgterreinen-en-landgoederen","Borgterreinen en landgoederen")</f>
        <v>Borgterreinen en landgoederen</v>
      </c>
      <c r="D53" s="7" t="s">
        <v>17</v>
      </c>
      <c r="E53" s="4" t="s">
        <v>18</v>
      </c>
      <c r="F53" s="2" t="s">
        <v>249</v>
      </c>
      <c r="G53" s="4" t="s">
        <v>75</v>
      </c>
      <c r="H53" s="7" t="s">
        <v>21</v>
      </c>
      <c r="I53" s="4" t="s">
        <v>22</v>
      </c>
      <c r="J53" s="8" t="s">
        <v>23</v>
      </c>
      <c r="K53" s="3" t="s">
        <v>19</v>
      </c>
      <c r="L53" s="7" t="s">
        <v>24</v>
      </c>
      <c r="M53" s="4" t="s">
        <v>25</v>
      </c>
      <c r="N53" s="2" t="s">
        <v>26</v>
      </c>
      <c r="O53" s="4">
        <v>2</v>
      </c>
      <c r="P53" s="2"/>
      <c r="Q53" s="4"/>
    </row>
    <row r="54" spans="1:17" ht="93" x14ac:dyDescent="0.25">
      <c r="A54" s="4">
        <v>49</v>
      </c>
      <c r="B54" s="7" t="s">
        <v>16</v>
      </c>
      <c r="C54" s="4" t="str">
        <f>HYPERLINK("http://data.overheid.nl/data/dataset/geluidzones-industrie","Geluidzones industrie")</f>
        <v>Geluidzones industrie</v>
      </c>
      <c r="D54" s="7" t="s">
        <v>17</v>
      </c>
      <c r="E54" s="4" t="s">
        <v>18</v>
      </c>
      <c r="F54" s="2" t="s">
        <v>249</v>
      </c>
      <c r="G54" s="4" t="s">
        <v>76</v>
      </c>
      <c r="H54" s="7" t="s">
        <v>21</v>
      </c>
      <c r="I54" s="4" t="s">
        <v>22</v>
      </c>
      <c r="J54" s="8" t="s">
        <v>23</v>
      </c>
      <c r="K54" s="3" t="s">
        <v>19</v>
      </c>
      <c r="L54" s="7" t="s">
        <v>24</v>
      </c>
      <c r="M54" s="4" t="s">
        <v>25</v>
      </c>
      <c r="N54" s="2" t="s">
        <v>26</v>
      </c>
      <c r="O54" s="4">
        <v>2</v>
      </c>
      <c r="P54" s="2"/>
      <c r="Q54" s="4"/>
    </row>
    <row r="55" spans="1:17" ht="139.5" x14ac:dyDescent="0.25">
      <c r="A55" s="4">
        <v>50</v>
      </c>
      <c r="B55" s="7" t="s">
        <v>16</v>
      </c>
      <c r="C55" s="4" t="str">
        <f>HYPERLINK("http://data.overheid.nl/data/dataset/routenetwerk-fietsknooppunten-groningen-routes","Routenetwerk Fietsknooppunten Groningen (routes)")</f>
        <v>Routenetwerk Fietsknooppunten Groningen (routes)</v>
      </c>
      <c r="D55" s="7" t="s">
        <v>17</v>
      </c>
      <c r="E55" s="4" t="s">
        <v>18</v>
      </c>
      <c r="F55" s="2" t="s">
        <v>249</v>
      </c>
      <c r="G55" s="4" t="s">
        <v>77</v>
      </c>
      <c r="H55" s="7" t="s">
        <v>21</v>
      </c>
      <c r="I55" s="4" t="s">
        <v>22</v>
      </c>
      <c r="J55" s="8" t="s">
        <v>23</v>
      </c>
      <c r="K55" s="3" t="s">
        <v>19</v>
      </c>
      <c r="L55" s="7" t="s">
        <v>24</v>
      </c>
      <c r="M55" s="4" t="s">
        <v>25</v>
      </c>
      <c r="N55" s="2" t="s">
        <v>26</v>
      </c>
      <c r="O55" s="4">
        <v>2</v>
      </c>
      <c r="P55" s="2"/>
      <c r="Q55" s="4"/>
    </row>
    <row r="56" spans="1:17" ht="139.5" x14ac:dyDescent="0.25">
      <c r="A56" s="4">
        <v>51</v>
      </c>
      <c r="B56" s="7" t="s">
        <v>16</v>
      </c>
      <c r="C56" s="4" t="str">
        <f>HYPERLINK("http://data.overheid.nl/data/dataset/routenetwerk-fietsknooppunten-groningen-knooppunten","Routenetwerk Fietsknooppunten Groningen (knooppunten)")</f>
        <v>Routenetwerk Fietsknooppunten Groningen (knooppunten)</v>
      </c>
      <c r="D56" s="7" t="s">
        <v>17</v>
      </c>
      <c r="E56" s="4" t="s">
        <v>18</v>
      </c>
      <c r="F56" s="2" t="s">
        <v>249</v>
      </c>
      <c r="G56" s="4" t="s">
        <v>78</v>
      </c>
      <c r="H56" s="7" t="s">
        <v>21</v>
      </c>
      <c r="I56" s="4" t="s">
        <v>22</v>
      </c>
      <c r="J56" s="8" t="s">
        <v>23</v>
      </c>
      <c r="K56" s="3" t="s">
        <v>19</v>
      </c>
      <c r="L56" s="7" t="s">
        <v>24</v>
      </c>
      <c r="M56" s="4" t="s">
        <v>25</v>
      </c>
      <c r="N56" s="2" t="s">
        <v>26</v>
      </c>
      <c r="O56" s="4">
        <v>2</v>
      </c>
      <c r="P56" s="2"/>
      <c r="Q56" s="4"/>
    </row>
    <row r="57" spans="1:17" ht="201.5" x14ac:dyDescent="0.25">
      <c r="A57" s="4">
        <v>52</v>
      </c>
      <c r="B57" s="7" t="s">
        <v>16</v>
      </c>
      <c r="C57" s="4" t="str">
        <f>HYPERLINK("http://data.overheid.nl/data/dataset/wierden","Wierden")</f>
        <v>Wierden</v>
      </c>
      <c r="D57" s="7" t="s">
        <v>17</v>
      </c>
      <c r="E57" s="4" t="s">
        <v>18</v>
      </c>
      <c r="F57" s="2" t="s">
        <v>249</v>
      </c>
      <c r="G57" s="4" t="s">
        <v>79</v>
      </c>
      <c r="H57" s="7" t="s">
        <v>21</v>
      </c>
      <c r="I57" s="4" t="s">
        <v>22</v>
      </c>
      <c r="J57" s="8" t="s">
        <v>23</v>
      </c>
      <c r="K57" s="3" t="s">
        <v>19</v>
      </c>
      <c r="L57" s="7" t="s">
        <v>24</v>
      </c>
      <c r="M57" s="4" t="s">
        <v>25</v>
      </c>
      <c r="N57" s="2" t="s">
        <v>26</v>
      </c>
      <c r="O57" s="4">
        <v>2</v>
      </c>
      <c r="P57" s="2"/>
      <c r="Q57" s="4"/>
    </row>
    <row r="58" spans="1:17" ht="139.5" x14ac:dyDescent="0.25">
      <c r="A58" s="4">
        <v>53</v>
      </c>
      <c r="B58" s="7" t="s">
        <v>16</v>
      </c>
      <c r="C58" s="4" t="str">
        <f>HYPERLINK("http://data.overheid.nl/data/dataset/visuele-invloedssfeer-wierden-en-wierdedorpen","Visuele invloedssfeer wierden en wierdedorpen")</f>
        <v>Visuele invloedssfeer wierden en wierdedorpen</v>
      </c>
      <c r="D58" s="7" t="s">
        <v>17</v>
      </c>
      <c r="E58" s="4" t="s">
        <v>18</v>
      </c>
      <c r="F58" s="2" t="s">
        <v>249</v>
      </c>
      <c r="G58" s="4" t="s">
        <v>80</v>
      </c>
      <c r="H58" s="7" t="s">
        <v>21</v>
      </c>
      <c r="I58" s="4" t="s">
        <v>22</v>
      </c>
      <c r="J58" s="8" t="s">
        <v>23</v>
      </c>
      <c r="K58" s="3" t="s">
        <v>19</v>
      </c>
      <c r="L58" s="7" t="s">
        <v>24</v>
      </c>
      <c r="M58" s="4" t="s">
        <v>25</v>
      </c>
      <c r="N58" s="2" t="s">
        <v>26</v>
      </c>
      <c r="O58" s="4">
        <v>2</v>
      </c>
      <c r="P58" s="2"/>
      <c r="Q58" s="4"/>
    </row>
    <row r="59" spans="1:17" ht="46.5" x14ac:dyDescent="0.25">
      <c r="A59" s="4">
        <v>54</v>
      </c>
      <c r="B59" s="7" t="s">
        <v>16</v>
      </c>
      <c r="C59" s="4" t="str">
        <f>HYPERLINK("http://data.overheid.nl/data/dataset/steilranden-van-essen","Steilranden van essen")</f>
        <v>Steilranden van essen</v>
      </c>
      <c r="D59" s="7" t="s">
        <v>17</v>
      </c>
      <c r="E59" s="4" t="s">
        <v>18</v>
      </c>
      <c r="F59" s="2" t="s">
        <v>249</v>
      </c>
      <c r="G59" s="4" t="s">
        <v>81</v>
      </c>
      <c r="H59" s="7" t="s">
        <v>21</v>
      </c>
      <c r="I59" s="4" t="s">
        <v>22</v>
      </c>
      <c r="J59" s="8" t="s">
        <v>23</v>
      </c>
      <c r="K59" s="3" t="s">
        <v>19</v>
      </c>
      <c r="L59" s="7" t="s">
        <v>24</v>
      </c>
      <c r="M59" s="4" t="s">
        <v>25</v>
      </c>
      <c r="N59" s="2" t="s">
        <v>26</v>
      </c>
      <c r="O59" s="4">
        <v>2</v>
      </c>
      <c r="P59" s="2"/>
      <c r="Q59" s="4"/>
    </row>
    <row r="60" spans="1:17" ht="108.5" x14ac:dyDescent="0.25">
      <c r="A60" s="4">
        <v>55</v>
      </c>
      <c r="B60" s="7" t="s">
        <v>16</v>
      </c>
      <c r="C60" s="4" t="str">
        <f>HYPERLINK("http://data.overheid.nl/data/dataset/slingertuinen-bij-monumentale-boerenerven","Slingertuinen bij monumentale boerenerven")</f>
        <v>Slingertuinen bij monumentale boerenerven</v>
      </c>
      <c r="D60" s="7" t="s">
        <v>17</v>
      </c>
      <c r="E60" s="4" t="s">
        <v>18</v>
      </c>
      <c r="F60" s="2" t="s">
        <v>249</v>
      </c>
      <c r="G60" s="4" t="s">
        <v>82</v>
      </c>
      <c r="H60" s="7" t="s">
        <v>21</v>
      </c>
      <c r="I60" s="4" t="s">
        <v>22</v>
      </c>
      <c r="J60" s="8" t="s">
        <v>23</v>
      </c>
      <c r="K60" s="3" t="s">
        <v>19</v>
      </c>
      <c r="L60" s="7" t="s">
        <v>24</v>
      </c>
      <c r="M60" s="4" t="s">
        <v>25</v>
      </c>
      <c r="N60" s="2" t="s">
        <v>26</v>
      </c>
      <c r="O60" s="4">
        <v>2</v>
      </c>
      <c r="P60" s="2"/>
      <c r="Q60" s="4"/>
    </row>
    <row r="61" spans="1:17" ht="93" x14ac:dyDescent="0.25">
      <c r="A61" s="4">
        <v>56</v>
      </c>
      <c r="B61" s="7" t="s">
        <v>16</v>
      </c>
      <c r="C61" s="4" t="str">
        <f>HYPERLINK("http://data.overheid.nl/data/dataset/oorspronkelijke-verkaveling","Oorspronkelijke verkaveling")</f>
        <v>Oorspronkelijke verkaveling</v>
      </c>
      <c r="D61" s="7" t="s">
        <v>17</v>
      </c>
      <c r="E61" s="4" t="s">
        <v>18</v>
      </c>
      <c r="F61" s="2" t="s">
        <v>249</v>
      </c>
      <c r="G61" s="4" t="s">
        <v>83</v>
      </c>
      <c r="H61" s="7" t="s">
        <v>21</v>
      </c>
      <c r="I61" s="4" t="s">
        <v>22</v>
      </c>
      <c r="J61" s="8" t="s">
        <v>23</v>
      </c>
      <c r="K61" s="3" t="s">
        <v>19</v>
      </c>
      <c r="L61" s="7" t="s">
        <v>24</v>
      </c>
      <c r="M61" s="4" t="s">
        <v>25</v>
      </c>
      <c r="N61" s="2" t="s">
        <v>26</v>
      </c>
      <c r="O61" s="4">
        <v>2</v>
      </c>
      <c r="P61" s="2"/>
      <c r="Q61" s="4"/>
    </row>
    <row r="62" spans="1:17" ht="201.5" x14ac:dyDescent="0.25">
      <c r="A62" s="4">
        <v>57</v>
      </c>
      <c r="B62" s="7" t="s">
        <v>16</v>
      </c>
      <c r="C62" s="4" t="str">
        <f>HYPERLINK("http://data.overheid.nl/data/dataset/landschapsbeeld-vlak","Landschapsbeeld (vlak)")</f>
        <v>Landschapsbeeld (vlak)</v>
      </c>
      <c r="D62" s="7" t="s">
        <v>17</v>
      </c>
      <c r="E62" s="4" t="s">
        <v>18</v>
      </c>
      <c r="F62" s="2" t="s">
        <v>249</v>
      </c>
      <c r="G62" s="4" t="s">
        <v>84</v>
      </c>
      <c r="H62" s="7" t="s">
        <v>21</v>
      </c>
      <c r="I62" s="4" t="s">
        <v>22</v>
      </c>
      <c r="J62" s="8" t="s">
        <v>23</v>
      </c>
      <c r="K62" s="3" t="s">
        <v>19</v>
      </c>
      <c r="L62" s="7" t="s">
        <v>24</v>
      </c>
      <c r="M62" s="4" t="s">
        <v>25</v>
      </c>
      <c r="N62" s="2" t="s">
        <v>26</v>
      </c>
      <c r="O62" s="4">
        <v>2</v>
      </c>
      <c r="P62" s="2"/>
      <c r="Q62" s="4"/>
    </row>
    <row r="63" spans="1:17" ht="201.5" x14ac:dyDescent="0.25">
      <c r="A63" s="4">
        <v>58</v>
      </c>
      <c r="B63" s="7" t="s">
        <v>16</v>
      </c>
      <c r="C63" s="4" t="str">
        <f>HYPERLINK("http://data.overheid.nl/data/dataset/landschapsbeeld-lijn","Landschapsbeeld (lijn)")</f>
        <v>Landschapsbeeld (lijn)</v>
      </c>
      <c r="D63" s="7" t="s">
        <v>17</v>
      </c>
      <c r="E63" s="4" t="s">
        <v>18</v>
      </c>
      <c r="F63" s="2" t="s">
        <v>249</v>
      </c>
      <c r="G63" s="4" t="s">
        <v>85</v>
      </c>
      <c r="H63" s="7" t="s">
        <v>21</v>
      </c>
      <c r="I63" s="4" t="s">
        <v>22</v>
      </c>
      <c r="J63" s="8" t="s">
        <v>23</v>
      </c>
      <c r="K63" s="3" t="s">
        <v>19</v>
      </c>
      <c r="L63" s="7" t="s">
        <v>24</v>
      </c>
      <c r="M63" s="4" t="s">
        <v>25</v>
      </c>
      <c r="N63" s="2" t="s">
        <v>26</v>
      </c>
      <c r="O63" s="4">
        <v>2</v>
      </c>
      <c r="P63" s="2"/>
      <c r="Q63" s="4"/>
    </row>
    <row r="64" spans="1:17" ht="201.5" x14ac:dyDescent="0.25">
      <c r="A64" s="4">
        <v>59</v>
      </c>
      <c r="B64" s="7" t="s">
        <v>16</v>
      </c>
      <c r="C64" s="4" t="str">
        <f>HYPERLINK("http://data.overheid.nl/data/dataset/landschappelijk-waardevolle-dijken","Landschappelijk waardevolle dijken")</f>
        <v>Landschappelijk waardevolle dijken</v>
      </c>
      <c r="D64" s="7" t="s">
        <v>17</v>
      </c>
      <c r="E64" s="4" t="s">
        <v>18</v>
      </c>
      <c r="F64" s="2" t="s">
        <v>249</v>
      </c>
      <c r="G64" s="4" t="s">
        <v>86</v>
      </c>
      <c r="H64" s="7" t="s">
        <v>21</v>
      </c>
      <c r="I64" s="4" t="s">
        <v>22</v>
      </c>
      <c r="J64" s="8" t="s">
        <v>23</v>
      </c>
      <c r="K64" s="3" t="s">
        <v>19</v>
      </c>
      <c r="L64" s="7" t="s">
        <v>24</v>
      </c>
      <c r="M64" s="4" t="s">
        <v>25</v>
      </c>
      <c r="N64" s="2" t="s">
        <v>26</v>
      </c>
      <c r="O64" s="4">
        <v>2</v>
      </c>
      <c r="P64" s="2"/>
      <c r="Q64" s="4"/>
    </row>
    <row r="65" spans="1:17" ht="155" x14ac:dyDescent="0.25">
      <c r="A65" s="4">
        <v>60</v>
      </c>
      <c r="B65" s="7" t="s">
        <v>16</v>
      </c>
      <c r="C65" s="4" t="str">
        <f>HYPERLINK("http://data.overheid.nl/data/dataset/groene-linten","Groene linten")</f>
        <v>Groene linten</v>
      </c>
      <c r="D65" s="7" t="s">
        <v>17</v>
      </c>
      <c r="E65" s="4" t="s">
        <v>18</v>
      </c>
      <c r="F65" s="2" t="s">
        <v>249</v>
      </c>
      <c r="G65" s="4" t="s">
        <v>87</v>
      </c>
      <c r="H65" s="7" t="s">
        <v>21</v>
      </c>
      <c r="I65" s="4" t="s">
        <v>22</v>
      </c>
      <c r="J65" s="8" t="s">
        <v>23</v>
      </c>
      <c r="K65" s="3" t="s">
        <v>19</v>
      </c>
      <c r="L65" s="7" t="s">
        <v>24</v>
      </c>
      <c r="M65" s="4" t="s">
        <v>25</v>
      </c>
      <c r="N65" s="2" t="s">
        <v>26</v>
      </c>
      <c r="O65" s="4">
        <v>2</v>
      </c>
      <c r="P65" s="2"/>
      <c r="Q65" s="4"/>
    </row>
    <row r="66" spans="1:17" ht="248" x14ac:dyDescent="0.25">
      <c r="A66" s="4">
        <v>61</v>
      </c>
      <c r="B66" s="7" t="s">
        <v>16</v>
      </c>
      <c r="C66" s="4" t="str">
        <f>HYPERLINK("http://data.overheid.nl/data/dataset/essen-01","Essen")</f>
        <v>Essen</v>
      </c>
      <c r="D66" s="7" t="s">
        <v>17</v>
      </c>
      <c r="E66" s="4" t="s">
        <v>18</v>
      </c>
      <c r="F66" s="2" t="s">
        <v>249</v>
      </c>
      <c r="G66" s="4" t="s">
        <v>88</v>
      </c>
      <c r="H66" s="7" t="s">
        <v>21</v>
      </c>
      <c r="I66" s="4" t="s">
        <v>22</v>
      </c>
      <c r="J66" s="8" t="s">
        <v>23</v>
      </c>
      <c r="K66" s="3" t="s">
        <v>19</v>
      </c>
      <c r="L66" s="7" t="s">
        <v>24</v>
      </c>
      <c r="M66" s="4" t="s">
        <v>25</v>
      </c>
      <c r="N66" s="2" t="s">
        <v>26</v>
      </c>
      <c r="O66" s="4">
        <v>2</v>
      </c>
      <c r="P66" s="2"/>
      <c r="Q66" s="4"/>
    </row>
    <row r="67" spans="1:17" ht="232.5" x14ac:dyDescent="0.25">
      <c r="A67" s="4">
        <v>62</v>
      </c>
      <c r="B67" s="7" t="s">
        <v>16</v>
      </c>
      <c r="C67" s="4" t="str">
        <f>HYPERLINK("http://data.overheid.nl/data/dataset/dijkcoupures-en-schotbalkenhokjes","Dijkcoupures en schotbalkenhokjes")</f>
        <v>Dijkcoupures en schotbalkenhokjes</v>
      </c>
      <c r="D67" s="7" t="s">
        <v>17</v>
      </c>
      <c r="E67" s="4" t="s">
        <v>18</v>
      </c>
      <c r="F67" s="2" t="s">
        <v>249</v>
      </c>
      <c r="G67" s="4" t="s">
        <v>89</v>
      </c>
      <c r="H67" s="7" t="s">
        <v>21</v>
      </c>
      <c r="I67" s="4" t="s">
        <v>22</v>
      </c>
      <c r="J67" s="8" t="s">
        <v>23</v>
      </c>
      <c r="K67" s="3" t="s">
        <v>19</v>
      </c>
      <c r="L67" s="7" t="s">
        <v>24</v>
      </c>
      <c r="M67" s="4" t="s">
        <v>25</v>
      </c>
      <c r="N67" s="2" t="s">
        <v>26</v>
      </c>
      <c r="O67" s="4">
        <v>2</v>
      </c>
      <c r="P67" s="2"/>
      <c r="Q67" s="4"/>
    </row>
    <row r="68" spans="1:17" ht="77.5" x14ac:dyDescent="0.25">
      <c r="A68" s="4">
        <v>63</v>
      </c>
      <c r="B68" s="7" t="s">
        <v>16</v>
      </c>
      <c r="C68" s="4" t="str">
        <f>HYPERLINK("http://data.overheid.nl/data/dataset/afgegraven-wierden","Afgegraven wierden")</f>
        <v>Afgegraven wierden</v>
      </c>
      <c r="D68" s="7" t="s">
        <v>17</v>
      </c>
      <c r="E68" s="4" t="s">
        <v>18</v>
      </c>
      <c r="F68" s="2" t="s">
        <v>249</v>
      </c>
      <c r="G68" s="4" t="s">
        <v>90</v>
      </c>
      <c r="H68" s="7" t="s">
        <v>21</v>
      </c>
      <c r="I68" s="4" t="s">
        <v>22</v>
      </c>
      <c r="J68" s="8" t="s">
        <v>23</v>
      </c>
      <c r="K68" s="3" t="s">
        <v>19</v>
      </c>
      <c r="L68" s="7" t="s">
        <v>24</v>
      </c>
      <c r="M68" s="4" t="s">
        <v>25</v>
      </c>
      <c r="N68" s="2" t="s">
        <v>26</v>
      </c>
      <c r="O68" s="4">
        <v>2</v>
      </c>
      <c r="P68" s="2"/>
      <c r="Q68" s="4"/>
    </row>
    <row r="69" spans="1:17" ht="77.5" x14ac:dyDescent="0.25">
      <c r="A69" s="4">
        <v>64</v>
      </c>
      <c r="B69" s="7" t="s">
        <v>16</v>
      </c>
      <c r="C69" s="4" t="str">
        <f>HYPERLINK("http://data.overheid.nl/data/dataset/zwemwaterlocaties-omgevingsvisie-2016-2020","Zwemwaterlocaties (Omgevingsvisie 2016-2020)")</f>
        <v>Zwemwaterlocaties (Omgevingsvisie 2016-2020)</v>
      </c>
      <c r="D69" s="7" t="s">
        <v>17</v>
      </c>
      <c r="E69" s="4" t="s">
        <v>18</v>
      </c>
      <c r="F69" s="2" t="s">
        <v>249</v>
      </c>
      <c r="G69" s="4" t="s">
        <v>91</v>
      </c>
      <c r="H69" s="7" t="s">
        <v>21</v>
      </c>
      <c r="I69" s="4" t="s">
        <v>22</v>
      </c>
      <c r="J69" s="8" t="s">
        <v>23</v>
      </c>
      <c r="K69" s="3" t="s">
        <v>19</v>
      </c>
      <c r="L69" s="7" t="s">
        <v>24</v>
      </c>
      <c r="M69" s="4" t="s">
        <v>25</v>
      </c>
      <c r="N69" s="2" t="s">
        <v>26</v>
      </c>
      <c r="O69" s="4">
        <v>2</v>
      </c>
      <c r="P69" s="2"/>
      <c r="Q69" s="4"/>
    </row>
    <row r="70" spans="1:17" ht="46.5" x14ac:dyDescent="0.25">
      <c r="A70" s="4">
        <v>65</v>
      </c>
      <c r="B70" s="7" t="s">
        <v>16</v>
      </c>
      <c r="C70" s="4" t="str">
        <f>HYPERLINK("http://data.overheid.nl/data/dataset/zones-rond-wierden-en-wierdedorpen-omgevingsvisie-2016-2020","Zones rond wierden en wierdedorpen (Omgevingsvisie 2016-2020)")</f>
        <v>Zones rond wierden en wierdedorpen (Omgevingsvisie 2016-2020)</v>
      </c>
      <c r="D70" s="7" t="s">
        <v>17</v>
      </c>
      <c r="E70" s="4" t="s">
        <v>18</v>
      </c>
      <c r="F70" s="2" t="s">
        <v>249</v>
      </c>
      <c r="G70" s="4" t="s">
        <v>92</v>
      </c>
      <c r="H70" s="7" t="s">
        <v>21</v>
      </c>
      <c r="I70" s="4" t="s">
        <v>22</v>
      </c>
      <c r="J70" s="8" t="s">
        <v>23</v>
      </c>
      <c r="K70" s="3" t="s">
        <v>19</v>
      </c>
      <c r="L70" s="7" t="s">
        <v>24</v>
      </c>
      <c r="M70" s="4" t="s">
        <v>25</v>
      </c>
      <c r="N70" s="2" t="s">
        <v>26</v>
      </c>
      <c r="O70" s="4">
        <v>2</v>
      </c>
      <c r="P70" s="2"/>
      <c r="Q70" s="4"/>
    </row>
    <row r="71" spans="1:17" ht="46.5" x14ac:dyDescent="0.25">
      <c r="A71" s="4">
        <v>66</v>
      </c>
      <c r="B71" s="7" t="s">
        <v>16</v>
      </c>
      <c r="C71" s="4" t="str">
        <f>HYPERLINK("http://data.overheid.nl/data/dataset/zones-rond-wierden-en-wierdedorpen-omgevingsverordening-2016","Zones rond wierden en wierdedorpen (Omgevingsverordening 2016)")</f>
        <v>Zones rond wierden en wierdedorpen (Omgevingsverordening 2016)</v>
      </c>
      <c r="D71" s="7" t="s">
        <v>17</v>
      </c>
      <c r="E71" s="4" t="s">
        <v>18</v>
      </c>
      <c r="F71" s="2" t="s">
        <v>249</v>
      </c>
      <c r="G71" s="4" t="s">
        <v>93</v>
      </c>
      <c r="H71" s="7" t="s">
        <v>21</v>
      </c>
      <c r="I71" s="4" t="s">
        <v>22</v>
      </c>
      <c r="J71" s="8" t="s">
        <v>23</v>
      </c>
      <c r="K71" s="3" t="s">
        <v>19</v>
      </c>
      <c r="L71" s="7" t="s">
        <v>24</v>
      </c>
      <c r="M71" s="4" t="s">
        <v>25</v>
      </c>
      <c r="N71" s="2" t="s">
        <v>26</v>
      </c>
      <c r="O71" s="4">
        <v>2</v>
      </c>
      <c r="P71" s="2"/>
      <c r="Q71" s="4"/>
    </row>
    <row r="72" spans="1:17" ht="62" x14ac:dyDescent="0.25">
      <c r="A72" s="4">
        <v>67</v>
      </c>
      <c r="B72" s="7" t="s">
        <v>16</v>
      </c>
      <c r="C72" s="4" t="str">
        <f>HYPERLINK("http://data.overheid.nl/data/dataset/zoekgebied-wegverbinding-omgevingsvisie-2016-2020","Zoekgebied wegverbinding (Omgevingsvisie 2016-2020)")</f>
        <v>Zoekgebied wegverbinding (Omgevingsvisie 2016-2020)</v>
      </c>
      <c r="D72" s="7" t="s">
        <v>17</v>
      </c>
      <c r="E72" s="4" t="s">
        <v>18</v>
      </c>
      <c r="F72" s="2" t="s">
        <v>249</v>
      </c>
      <c r="G72" s="4" t="s">
        <v>94</v>
      </c>
      <c r="H72" s="7" t="s">
        <v>21</v>
      </c>
      <c r="I72" s="4" t="s">
        <v>22</v>
      </c>
      <c r="J72" s="8" t="s">
        <v>23</v>
      </c>
      <c r="K72" s="3" t="s">
        <v>19</v>
      </c>
      <c r="L72" s="7" t="s">
        <v>24</v>
      </c>
      <c r="M72" s="4" t="s">
        <v>25</v>
      </c>
      <c r="N72" s="2" t="s">
        <v>26</v>
      </c>
      <c r="O72" s="4">
        <v>2</v>
      </c>
      <c r="P72" s="2"/>
      <c r="Q72" s="4"/>
    </row>
    <row r="73" spans="1:17" ht="77.5" x14ac:dyDescent="0.25">
      <c r="A73" s="4">
        <v>68</v>
      </c>
      <c r="B73" s="7" t="s">
        <v>16</v>
      </c>
      <c r="C73" s="4" t="str">
        <f>HYPERLINK("http://data.overheid.nl/data/dataset/zoekgebied-wegverbinding-omgevingsverordening-2016","Zoekgebied wegverbinding (Omgevingsverordening 2016)")</f>
        <v>Zoekgebied wegverbinding (Omgevingsverordening 2016)</v>
      </c>
      <c r="D73" s="7" t="s">
        <v>17</v>
      </c>
      <c r="E73" s="4" t="s">
        <v>18</v>
      </c>
      <c r="F73" s="2" t="s">
        <v>249</v>
      </c>
      <c r="G73" s="4" t="s">
        <v>95</v>
      </c>
      <c r="H73" s="7" t="s">
        <v>21</v>
      </c>
      <c r="I73" s="4" t="s">
        <v>22</v>
      </c>
      <c r="J73" s="8" t="s">
        <v>23</v>
      </c>
      <c r="K73" s="3" t="s">
        <v>19</v>
      </c>
      <c r="L73" s="7" t="s">
        <v>24</v>
      </c>
      <c r="M73" s="4" t="s">
        <v>25</v>
      </c>
      <c r="N73" s="2" t="s">
        <v>26</v>
      </c>
      <c r="O73" s="4">
        <v>2</v>
      </c>
      <c r="P73" s="2"/>
      <c r="Q73" s="4"/>
    </row>
    <row r="74" spans="1:17" ht="31" x14ac:dyDescent="0.25">
      <c r="A74" s="4">
        <v>69</v>
      </c>
      <c r="B74" s="7" t="s">
        <v>16</v>
      </c>
      <c r="C74" s="4" t="str">
        <f>HYPERLINK("http://data.overheid.nl/data/dataset/zoekgebied-vervanging-windturbines-omgevingsvisie-2016-2020","Zoekgebied vervanging windturbines (Omgevingsvisie 2016-2020)")</f>
        <v>Zoekgebied vervanging windturbines (Omgevingsvisie 2016-2020)</v>
      </c>
      <c r="D74" s="7" t="s">
        <v>17</v>
      </c>
      <c r="E74" s="4" t="s">
        <v>18</v>
      </c>
      <c r="F74" s="2" t="s">
        <v>249</v>
      </c>
      <c r="G74" s="4" t="s">
        <v>96</v>
      </c>
      <c r="H74" s="7" t="s">
        <v>21</v>
      </c>
      <c r="I74" s="4" t="s">
        <v>22</v>
      </c>
      <c r="J74" s="8" t="s">
        <v>23</v>
      </c>
      <c r="K74" s="3" t="s">
        <v>19</v>
      </c>
      <c r="L74" s="7" t="s">
        <v>24</v>
      </c>
      <c r="M74" s="4" t="s">
        <v>25</v>
      </c>
      <c r="N74" s="2" t="s">
        <v>26</v>
      </c>
      <c r="O74" s="4">
        <v>2</v>
      </c>
      <c r="P74" s="2"/>
      <c r="Q74" s="4"/>
    </row>
    <row r="75" spans="1:17" ht="46.5" x14ac:dyDescent="0.25">
      <c r="A75" s="4">
        <v>70</v>
      </c>
      <c r="B75" s="7" t="s">
        <v>16</v>
      </c>
      <c r="C75" s="4" t="str">
        <f>HYPERLINK("http://data.overheid.nl/data/dataset/zoekgebied-vervanging-windturbines-omgevingsverordening-2016","Zoekgebied vervanging windturbines (Omgevingsverordening 2016)")</f>
        <v>Zoekgebied vervanging windturbines (Omgevingsverordening 2016)</v>
      </c>
      <c r="D75" s="7" t="s">
        <v>17</v>
      </c>
      <c r="E75" s="4" t="s">
        <v>18</v>
      </c>
      <c r="F75" s="2" t="s">
        <v>249</v>
      </c>
      <c r="G75" s="4" t="s">
        <v>97</v>
      </c>
      <c r="H75" s="7" t="s">
        <v>21</v>
      </c>
      <c r="I75" s="4" t="s">
        <v>22</v>
      </c>
      <c r="J75" s="8" t="s">
        <v>23</v>
      </c>
      <c r="K75" s="3" t="s">
        <v>19</v>
      </c>
      <c r="L75" s="7" t="s">
        <v>24</v>
      </c>
      <c r="M75" s="4" t="s">
        <v>25</v>
      </c>
      <c r="N75" s="2" t="s">
        <v>26</v>
      </c>
      <c r="O75" s="4">
        <v>2</v>
      </c>
      <c r="P75" s="2"/>
      <c r="Q75" s="4"/>
    </row>
    <row r="76" spans="1:17" ht="62" x14ac:dyDescent="0.25">
      <c r="A76" s="4">
        <v>71</v>
      </c>
      <c r="B76" s="7" t="s">
        <v>16</v>
      </c>
      <c r="C76" s="4" t="str">
        <f>HYPERLINK("http://data.overheid.nl/data/dataset/zoekgebied-spoorverbinding-omgevingsvisie-2016-2020","Zoekgebied spoorverbinding (Omgevingsvisie 2016-2020)")</f>
        <v>Zoekgebied spoorverbinding (Omgevingsvisie 2016-2020)</v>
      </c>
      <c r="D76" s="7" t="s">
        <v>17</v>
      </c>
      <c r="E76" s="4" t="s">
        <v>18</v>
      </c>
      <c r="F76" s="2" t="s">
        <v>249</v>
      </c>
      <c r="G76" s="4" t="s">
        <v>98</v>
      </c>
      <c r="H76" s="7" t="s">
        <v>21</v>
      </c>
      <c r="I76" s="4" t="s">
        <v>22</v>
      </c>
      <c r="J76" s="8" t="s">
        <v>23</v>
      </c>
      <c r="K76" s="3" t="s">
        <v>19</v>
      </c>
      <c r="L76" s="7" t="s">
        <v>24</v>
      </c>
      <c r="M76" s="4" t="s">
        <v>25</v>
      </c>
      <c r="N76" s="2" t="s">
        <v>26</v>
      </c>
      <c r="O76" s="4">
        <v>2</v>
      </c>
      <c r="P76" s="2"/>
      <c r="Q76" s="4"/>
    </row>
    <row r="77" spans="1:17" ht="62" x14ac:dyDescent="0.25">
      <c r="A77" s="4">
        <v>72</v>
      </c>
      <c r="B77" s="7" t="s">
        <v>16</v>
      </c>
      <c r="C77" s="4" t="str">
        <f>HYPERLINK("http://data.overheid.nl/data/dataset/zoekgebied-spoorverbinding-omgevingsverordening-2016","Zoekgebied spoorverbinding (Omgevingsverordening 2016)")</f>
        <v>Zoekgebied spoorverbinding (Omgevingsverordening 2016)</v>
      </c>
      <c r="D77" s="7" t="s">
        <v>17</v>
      </c>
      <c r="E77" s="4" t="s">
        <v>18</v>
      </c>
      <c r="F77" s="2" t="s">
        <v>249</v>
      </c>
      <c r="G77" s="4" t="s">
        <v>99</v>
      </c>
      <c r="H77" s="7" t="s">
        <v>21</v>
      </c>
      <c r="I77" s="4" t="s">
        <v>22</v>
      </c>
      <c r="J77" s="8" t="s">
        <v>23</v>
      </c>
      <c r="K77" s="3" t="s">
        <v>19</v>
      </c>
      <c r="L77" s="7" t="s">
        <v>24</v>
      </c>
      <c r="M77" s="4" t="s">
        <v>25</v>
      </c>
      <c r="N77" s="2" t="s">
        <v>26</v>
      </c>
      <c r="O77" s="4">
        <v>2</v>
      </c>
      <c r="P77" s="2"/>
      <c r="Q77" s="4"/>
    </row>
    <row r="78" spans="1:17" ht="124" x14ac:dyDescent="0.25">
      <c r="A78" s="4">
        <v>73</v>
      </c>
      <c r="B78" s="7" t="s">
        <v>16</v>
      </c>
      <c r="C78" s="4" t="str">
        <f>HYPERLINK("http://data.overheid.nl/data/dataset/zoekgebied-robuuste-verbindingszones-omgevingsvisie-2016-2020","Zoekgebied robuuste verbindingszones (Omgevingsvisie 2016-2020)")</f>
        <v>Zoekgebied robuuste verbindingszones (Omgevingsvisie 2016-2020)</v>
      </c>
      <c r="D78" s="7" t="s">
        <v>17</v>
      </c>
      <c r="E78" s="4" t="s">
        <v>18</v>
      </c>
      <c r="F78" s="2" t="s">
        <v>249</v>
      </c>
      <c r="G78" s="4" t="s">
        <v>100</v>
      </c>
      <c r="H78" s="7" t="s">
        <v>21</v>
      </c>
      <c r="I78" s="4" t="s">
        <v>22</v>
      </c>
      <c r="J78" s="8" t="s">
        <v>23</v>
      </c>
      <c r="K78" s="3" t="s">
        <v>19</v>
      </c>
      <c r="L78" s="7" t="s">
        <v>24</v>
      </c>
      <c r="M78" s="4" t="s">
        <v>25</v>
      </c>
      <c r="N78" s="2" t="s">
        <v>26</v>
      </c>
      <c r="O78" s="4">
        <v>2</v>
      </c>
      <c r="P78" s="2"/>
      <c r="Q78" s="4"/>
    </row>
    <row r="79" spans="1:17" ht="108.5" x14ac:dyDescent="0.25">
      <c r="A79" s="4">
        <v>74</v>
      </c>
      <c r="B79" s="7" t="s">
        <v>16</v>
      </c>
      <c r="C79" s="4" t="str">
        <f>HYPERLINK("http://data.overheid.nl/data/dataset/zoekgebied-robuuste-verbindingszone-omgevingsverordening-2016","Zoekgebied robuuste verbindingszone (Omgevingsverordening 2016)")</f>
        <v>Zoekgebied robuuste verbindingszone (Omgevingsverordening 2016)</v>
      </c>
      <c r="D79" s="7" t="s">
        <v>17</v>
      </c>
      <c r="E79" s="4" t="s">
        <v>18</v>
      </c>
      <c r="F79" s="2" t="s">
        <v>249</v>
      </c>
      <c r="G79" s="4" t="s">
        <v>101</v>
      </c>
      <c r="H79" s="7" t="s">
        <v>21</v>
      </c>
      <c r="I79" s="4" t="s">
        <v>22</v>
      </c>
      <c r="J79" s="8" t="s">
        <v>23</v>
      </c>
      <c r="K79" s="3" t="s">
        <v>19</v>
      </c>
      <c r="L79" s="7" t="s">
        <v>24</v>
      </c>
      <c r="M79" s="4" t="s">
        <v>25</v>
      </c>
      <c r="N79" s="2" t="s">
        <v>26</v>
      </c>
      <c r="O79" s="4">
        <v>2</v>
      </c>
      <c r="P79" s="2"/>
      <c r="Q79" s="4"/>
    </row>
    <row r="80" spans="1:17" ht="93" x14ac:dyDescent="0.25">
      <c r="A80" s="4">
        <v>75</v>
      </c>
      <c r="B80" s="7" t="s">
        <v>16</v>
      </c>
      <c r="C80" s="4" t="str">
        <f>HYPERLINK("http://data.overheid.nl/data/dataset/zoekgebied-noodberging-omgevingsvisie-2016-2020","Zoekgebied noodberging (Omgevingsvisie 2016-2020)")</f>
        <v>Zoekgebied noodberging (Omgevingsvisie 2016-2020)</v>
      </c>
      <c r="D80" s="7" t="s">
        <v>17</v>
      </c>
      <c r="E80" s="4" t="s">
        <v>18</v>
      </c>
      <c r="F80" s="2" t="s">
        <v>249</v>
      </c>
      <c r="G80" s="4" t="s">
        <v>102</v>
      </c>
      <c r="H80" s="7" t="s">
        <v>21</v>
      </c>
      <c r="I80" s="4" t="s">
        <v>22</v>
      </c>
      <c r="J80" s="8" t="s">
        <v>23</v>
      </c>
      <c r="K80" s="3" t="s">
        <v>19</v>
      </c>
      <c r="L80" s="7" t="s">
        <v>24</v>
      </c>
      <c r="M80" s="4" t="s">
        <v>25</v>
      </c>
      <c r="N80" s="2" t="s">
        <v>26</v>
      </c>
      <c r="O80" s="4">
        <v>2</v>
      </c>
      <c r="P80" s="2"/>
      <c r="Q80" s="4"/>
    </row>
    <row r="81" spans="1:17" ht="108.5" x14ac:dyDescent="0.25">
      <c r="A81" s="4">
        <v>76</v>
      </c>
      <c r="B81" s="7" t="s">
        <v>16</v>
      </c>
      <c r="C81" s="4" t="str">
        <f>HYPERLINK("http://data.overheid.nl/data/dataset/zoekgebied-noodberging-omgevingsverordening-2016","Zoekgebied noodberging (Omgevingsverordening 2016)")</f>
        <v>Zoekgebied noodberging (Omgevingsverordening 2016)</v>
      </c>
      <c r="D81" s="7" t="s">
        <v>17</v>
      </c>
      <c r="E81" s="4" t="s">
        <v>18</v>
      </c>
      <c r="F81" s="2" t="s">
        <v>249</v>
      </c>
      <c r="G81" s="4" t="s">
        <v>103</v>
      </c>
      <c r="H81" s="7" t="s">
        <v>21</v>
      </c>
      <c r="I81" s="4" t="s">
        <v>22</v>
      </c>
      <c r="J81" s="8" t="s">
        <v>23</v>
      </c>
      <c r="K81" s="3" t="s">
        <v>19</v>
      </c>
      <c r="L81" s="7" t="s">
        <v>24</v>
      </c>
      <c r="M81" s="4" t="s">
        <v>25</v>
      </c>
      <c r="N81" s="2" t="s">
        <v>26</v>
      </c>
      <c r="O81" s="4">
        <v>2</v>
      </c>
      <c r="P81" s="2"/>
      <c r="Q81" s="4"/>
    </row>
    <row r="82" spans="1:17" ht="108.5" x14ac:dyDescent="0.25">
      <c r="A82" s="4">
        <v>77</v>
      </c>
      <c r="B82" s="7" t="s">
        <v>16</v>
      </c>
      <c r="C82" s="4" t="str">
        <f>HYPERLINK("http://data.overheid.nl/data/dataset/zoekgebied-helikopterhaven-uithuizerpolder-omgevingsvisie-2016-2020","Zoekgebied helikopterhaven Uithuizerpolder (Omgevingsvisie 2016-2020)")</f>
        <v>Zoekgebied helikopterhaven Uithuizerpolder (Omgevingsvisie 2016-2020)</v>
      </c>
      <c r="D82" s="7" t="s">
        <v>17</v>
      </c>
      <c r="E82" s="4" t="s">
        <v>18</v>
      </c>
      <c r="F82" s="2" t="s">
        <v>249</v>
      </c>
      <c r="G82" s="4" t="s">
        <v>104</v>
      </c>
      <c r="H82" s="7" t="s">
        <v>21</v>
      </c>
      <c r="I82" s="4" t="s">
        <v>22</v>
      </c>
      <c r="J82" s="8" t="s">
        <v>23</v>
      </c>
      <c r="K82" s="3" t="s">
        <v>19</v>
      </c>
      <c r="L82" s="7" t="s">
        <v>24</v>
      </c>
      <c r="M82" s="4" t="s">
        <v>25</v>
      </c>
      <c r="N82" s="2" t="s">
        <v>26</v>
      </c>
      <c r="O82" s="4">
        <v>2</v>
      </c>
      <c r="P82" s="2"/>
      <c r="Q82" s="4"/>
    </row>
    <row r="83" spans="1:17" ht="77.5" x14ac:dyDescent="0.25">
      <c r="A83" s="4">
        <v>78</v>
      </c>
      <c r="B83" s="7" t="s">
        <v>16</v>
      </c>
      <c r="C83" s="4" t="str">
        <f>HYPERLINK("http://data.overheid.nl/data/dataset/zoekgebied-helikopterhaven-uithuizerpolder-omgevingsverordening-2016","Zoekgebied helikopterhaven Uithuizerpolder (Omgevingsverordening 2016)")</f>
        <v>Zoekgebied helikopterhaven Uithuizerpolder (Omgevingsverordening 2016)</v>
      </c>
      <c r="D83" s="7" t="s">
        <v>17</v>
      </c>
      <c r="E83" s="4" t="s">
        <v>18</v>
      </c>
      <c r="F83" s="2" t="s">
        <v>249</v>
      </c>
      <c r="G83" s="4" t="s">
        <v>105</v>
      </c>
      <c r="H83" s="7" t="s">
        <v>21</v>
      </c>
      <c r="I83" s="4" t="s">
        <v>22</v>
      </c>
      <c r="J83" s="8" t="s">
        <v>23</v>
      </c>
      <c r="K83" s="3" t="s">
        <v>19</v>
      </c>
      <c r="L83" s="7" t="s">
        <v>24</v>
      </c>
      <c r="M83" s="4" t="s">
        <v>25</v>
      </c>
      <c r="N83" s="2" t="s">
        <v>26</v>
      </c>
      <c r="O83" s="4">
        <v>2</v>
      </c>
      <c r="P83" s="2"/>
      <c r="Q83" s="4"/>
    </row>
    <row r="84" spans="1:17" ht="108.5" x14ac:dyDescent="0.25">
      <c r="A84" s="4">
        <v>79</v>
      </c>
      <c r="B84" s="7" t="s">
        <v>16</v>
      </c>
      <c r="C84" s="4" t="str">
        <f>HYPERLINK("http://data.overheid.nl/data/dataset/zoekgebied-helikopterhaven-eemshaven-omgevingsvisie-2016-2020","Zoekgebied helikopterhaven Eemshaven (Omgevingsvisie 2016-2020)")</f>
        <v>Zoekgebied helikopterhaven Eemshaven (Omgevingsvisie 2016-2020)</v>
      </c>
      <c r="D84" s="7" t="s">
        <v>17</v>
      </c>
      <c r="E84" s="4" t="s">
        <v>18</v>
      </c>
      <c r="F84" s="2" t="s">
        <v>249</v>
      </c>
      <c r="G84" s="4" t="s">
        <v>106</v>
      </c>
      <c r="H84" s="7" t="s">
        <v>21</v>
      </c>
      <c r="I84" s="4" t="s">
        <v>22</v>
      </c>
      <c r="J84" s="8" t="s">
        <v>23</v>
      </c>
      <c r="K84" s="3" t="s">
        <v>19</v>
      </c>
      <c r="L84" s="7" t="s">
        <v>24</v>
      </c>
      <c r="M84" s="4" t="s">
        <v>25</v>
      </c>
      <c r="N84" s="2" t="s">
        <v>26</v>
      </c>
      <c r="O84" s="4">
        <v>2</v>
      </c>
      <c r="P84" s="2"/>
      <c r="Q84" s="4"/>
    </row>
    <row r="85" spans="1:17" ht="77.5" x14ac:dyDescent="0.25">
      <c r="A85" s="4">
        <v>80</v>
      </c>
      <c r="B85" s="7" t="s">
        <v>16</v>
      </c>
      <c r="C85" s="4" t="str">
        <f>HYPERLINK("http://data.overheid.nl/data/dataset/zoekgebied-helikopterhaven-eemshaven-omgevingsverordening-2016","Zoekgebied helikopterhaven Eemshaven (Omgevingsverordening 2016)")</f>
        <v>Zoekgebied helikopterhaven Eemshaven (Omgevingsverordening 2016)</v>
      </c>
      <c r="D85" s="7" t="s">
        <v>17</v>
      </c>
      <c r="E85" s="4" t="s">
        <v>18</v>
      </c>
      <c r="F85" s="2" t="s">
        <v>249</v>
      </c>
      <c r="G85" s="4" t="s">
        <v>107</v>
      </c>
      <c r="H85" s="7" t="s">
        <v>21</v>
      </c>
      <c r="I85" s="4" t="s">
        <v>22</v>
      </c>
      <c r="J85" s="8" t="s">
        <v>23</v>
      </c>
      <c r="K85" s="3" t="s">
        <v>19</v>
      </c>
      <c r="L85" s="7" t="s">
        <v>24</v>
      </c>
      <c r="M85" s="4" t="s">
        <v>25</v>
      </c>
      <c r="N85" s="2" t="s">
        <v>26</v>
      </c>
      <c r="O85" s="4">
        <v>2</v>
      </c>
      <c r="P85" s="2"/>
      <c r="Q85" s="4"/>
    </row>
    <row r="86" spans="1:17" ht="93" x14ac:dyDescent="0.25">
      <c r="A86" s="4">
        <v>81</v>
      </c>
      <c r="B86" s="7" t="s">
        <v>16</v>
      </c>
      <c r="C86" s="4" t="str">
        <f>HYPERLINK("http://data.overheid.nl/data/dataset/zeehaventerreinen-omgevingsvisie-2016-2020","Zeehaventerreinen (Omgevingsvisie 2016-2020)")</f>
        <v>Zeehaventerreinen (Omgevingsvisie 2016-2020)</v>
      </c>
      <c r="D86" s="7" t="s">
        <v>17</v>
      </c>
      <c r="E86" s="4" t="s">
        <v>18</v>
      </c>
      <c r="F86" s="2" t="s">
        <v>249</v>
      </c>
      <c r="G86" s="4" t="s">
        <v>108</v>
      </c>
      <c r="H86" s="7" t="s">
        <v>21</v>
      </c>
      <c r="I86" s="4" t="s">
        <v>22</v>
      </c>
      <c r="J86" s="8" t="s">
        <v>23</v>
      </c>
      <c r="K86" s="3" t="s">
        <v>19</v>
      </c>
      <c r="L86" s="7" t="s">
        <v>24</v>
      </c>
      <c r="M86" s="4" t="s">
        <v>25</v>
      </c>
      <c r="N86" s="2" t="s">
        <v>26</v>
      </c>
      <c r="O86" s="4">
        <v>2</v>
      </c>
      <c r="P86" s="2"/>
      <c r="Q86" s="4"/>
    </row>
    <row r="87" spans="1:17" ht="108.5" x14ac:dyDescent="0.25">
      <c r="A87" s="4">
        <v>82</v>
      </c>
      <c r="B87" s="7" t="s">
        <v>16</v>
      </c>
      <c r="C87" s="4" t="str">
        <f>HYPERLINK("http://data.overheid.nl/data/dataset/wierden-omgevingsvisie-2016-2020","Wierden (Omgevingsvisie 2016-2020)")</f>
        <v>Wierden (Omgevingsvisie 2016-2020)</v>
      </c>
      <c r="D87" s="7" t="s">
        <v>17</v>
      </c>
      <c r="E87" s="4" t="s">
        <v>18</v>
      </c>
      <c r="F87" s="2" t="s">
        <v>249</v>
      </c>
      <c r="G87" s="4" t="s">
        <v>109</v>
      </c>
      <c r="H87" s="7" t="s">
        <v>21</v>
      </c>
      <c r="I87" s="4" t="s">
        <v>22</v>
      </c>
      <c r="J87" s="8" t="s">
        <v>23</v>
      </c>
      <c r="K87" s="3" t="s">
        <v>19</v>
      </c>
      <c r="L87" s="7" t="s">
        <v>24</v>
      </c>
      <c r="M87" s="4" t="s">
        <v>25</v>
      </c>
      <c r="N87" s="2" t="s">
        <v>26</v>
      </c>
      <c r="O87" s="4">
        <v>2</v>
      </c>
      <c r="P87" s="2"/>
      <c r="Q87" s="4"/>
    </row>
    <row r="88" spans="1:17" ht="124" x14ac:dyDescent="0.25">
      <c r="A88" s="4">
        <v>83</v>
      </c>
      <c r="B88" s="7" t="s">
        <v>16</v>
      </c>
      <c r="C88" s="4" t="str">
        <f>HYPERLINK("http://data.overheid.nl/data/dataset/wierden-omgevingsverordening-2016","Wierden (Omgevingsverordening 2016)")</f>
        <v>Wierden (Omgevingsverordening 2016)</v>
      </c>
      <c r="D88" s="7" t="s">
        <v>17</v>
      </c>
      <c r="E88" s="4" t="s">
        <v>18</v>
      </c>
      <c r="F88" s="2" t="s">
        <v>249</v>
      </c>
      <c r="G88" s="4" t="s">
        <v>110</v>
      </c>
      <c r="H88" s="7" t="s">
        <v>21</v>
      </c>
      <c r="I88" s="4" t="s">
        <v>22</v>
      </c>
      <c r="J88" s="8" t="s">
        <v>23</v>
      </c>
      <c r="K88" s="3" t="s">
        <v>19</v>
      </c>
      <c r="L88" s="7" t="s">
        <v>24</v>
      </c>
      <c r="M88" s="4" t="s">
        <v>25</v>
      </c>
      <c r="N88" s="2" t="s">
        <v>26</v>
      </c>
      <c r="O88" s="4">
        <v>2</v>
      </c>
      <c r="P88" s="2"/>
      <c r="Q88" s="4"/>
    </row>
    <row r="89" spans="1:17" ht="46.5" x14ac:dyDescent="0.25">
      <c r="A89" s="4">
        <v>84</v>
      </c>
      <c r="B89" s="7" t="s">
        <v>16</v>
      </c>
      <c r="C89" s="4" t="str">
        <f>HYPERLINK("http://data.overheid.nl/data/dataset/waterkeringszone-omgevingsverordening-2016","Waterkeringszone (Omgevingsverordening 2016)")</f>
        <v>Waterkeringszone (Omgevingsverordening 2016)</v>
      </c>
      <c r="D89" s="7" t="s">
        <v>17</v>
      </c>
      <c r="E89" s="4" t="s">
        <v>18</v>
      </c>
      <c r="F89" s="2" t="s">
        <v>249</v>
      </c>
      <c r="G89" s="4" t="s">
        <v>111</v>
      </c>
      <c r="H89" s="7" t="s">
        <v>21</v>
      </c>
      <c r="I89" s="4" t="s">
        <v>22</v>
      </c>
      <c r="J89" s="8" t="s">
        <v>23</v>
      </c>
      <c r="K89" s="3" t="s">
        <v>19</v>
      </c>
      <c r="L89" s="7" t="s">
        <v>24</v>
      </c>
      <c r="M89" s="4" t="s">
        <v>25</v>
      </c>
      <c r="N89" s="2" t="s">
        <v>26</v>
      </c>
      <c r="O89" s="4">
        <v>2</v>
      </c>
      <c r="P89" s="2"/>
      <c r="Q89" s="4"/>
    </row>
    <row r="90" spans="1:17" ht="108.5" x14ac:dyDescent="0.25">
      <c r="A90" s="4">
        <v>85</v>
      </c>
      <c r="B90" s="7" t="s">
        <v>16</v>
      </c>
      <c r="C90" s="4" t="str">
        <f>HYPERLINK("http://data.overheid.nl/data/dataset/waddenzee-omgevingsverordening-2016","Waddenzee (Omgevingsverordening 2016)")</f>
        <v>Waddenzee (Omgevingsverordening 2016)</v>
      </c>
      <c r="D90" s="7" t="s">
        <v>17</v>
      </c>
      <c r="E90" s="4" t="s">
        <v>18</v>
      </c>
      <c r="F90" s="2" t="s">
        <v>249</v>
      </c>
      <c r="G90" s="4" t="s">
        <v>112</v>
      </c>
      <c r="H90" s="7" t="s">
        <v>21</v>
      </c>
      <c r="I90" s="4" t="s">
        <v>22</v>
      </c>
      <c r="J90" s="8" t="s">
        <v>23</v>
      </c>
      <c r="K90" s="3" t="s">
        <v>19</v>
      </c>
      <c r="L90" s="7" t="s">
        <v>24</v>
      </c>
      <c r="M90" s="4" t="s">
        <v>25</v>
      </c>
      <c r="N90" s="2" t="s">
        <v>26</v>
      </c>
      <c r="O90" s="4">
        <v>2</v>
      </c>
      <c r="P90" s="2"/>
      <c r="Q90" s="4"/>
    </row>
    <row r="91" spans="1:17" ht="108.5" x14ac:dyDescent="0.25">
      <c r="A91" s="4">
        <v>86</v>
      </c>
      <c r="B91" s="7" t="s">
        <v>16</v>
      </c>
      <c r="C91" s="4" t="str">
        <f>HYPERLINK("http://data.overheid.nl/data/dataset/waddengebied-omgevingsvisie-2016-2020","Waddengebied (Omgevingsvisie 2016-2020)")</f>
        <v>Waddengebied (Omgevingsvisie 2016-2020)</v>
      </c>
      <c r="D91" s="7" t="s">
        <v>17</v>
      </c>
      <c r="E91" s="4" t="s">
        <v>18</v>
      </c>
      <c r="F91" s="2" t="s">
        <v>249</v>
      </c>
      <c r="G91" s="4" t="s">
        <v>113</v>
      </c>
      <c r="H91" s="7" t="s">
        <v>21</v>
      </c>
      <c r="I91" s="4" t="s">
        <v>22</v>
      </c>
      <c r="J91" s="8" t="s">
        <v>23</v>
      </c>
      <c r="K91" s="3" t="s">
        <v>19</v>
      </c>
      <c r="L91" s="7" t="s">
        <v>24</v>
      </c>
      <c r="M91" s="4" t="s">
        <v>25</v>
      </c>
      <c r="N91" s="2" t="s">
        <v>26</v>
      </c>
      <c r="O91" s="4">
        <v>2</v>
      </c>
      <c r="P91" s="2"/>
      <c r="Q91" s="4"/>
    </row>
    <row r="92" spans="1:17" ht="170.5" x14ac:dyDescent="0.25">
      <c r="A92" s="4">
        <v>87</v>
      </c>
      <c r="B92" s="7" t="s">
        <v>16</v>
      </c>
      <c r="C92" s="4" t="str">
        <f>HYPERLINK("http://data.overheid.nl/data/dataset/voor-verzuring-gevoelige-zeer-kwetsbare-gebieden-omgverord-2016","Voor verzuring gevoelige, zeer kwetsbare gebieden (OmgVerord. 2016)")</f>
        <v>Voor verzuring gevoelige, zeer kwetsbare gebieden (OmgVerord. 2016)</v>
      </c>
      <c r="D92" s="7" t="s">
        <v>17</v>
      </c>
      <c r="E92" s="4" t="s">
        <v>18</v>
      </c>
      <c r="F92" s="2" t="s">
        <v>249</v>
      </c>
      <c r="G92" s="4" t="s">
        <v>114</v>
      </c>
      <c r="H92" s="7" t="s">
        <v>21</v>
      </c>
      <c r="I92" s="4" t="s">
        <v>22</v>
      </c>
      <c r="J92" s="8" t="s">
        <v>23</v>
      </c>
      <c r="K92" s="3" t="s">
        <v>19</v>
      </c>
      <c r="L92" s="7" t="s">
        <v>24</v>
      </c>
      <c r="M92" s="4" t="s">
        <v>25</v>
      </c>
      <c r="N92" s="2" t="s">
        <v>26</v>
      </c>
      <c r="O92" s="4">
        <v>2</v>
      </c>
      <c r="P92" s="2"/>
      <c r="Q92" s="4"/>
    </row>
    <row r="93" spans="1:17" ht="155" x14ac:dyDescent="0.25">
      <c r="A93" s="4">
        <v>88</v>
      </c>
      <c r="B93" s="7" t="s">
        <v>16</v>
      </c>
      <c r="C93" s="4" t="str">
        <f>HYPERLINK("http://data.overheid.nl/data/dataset/voor-verzuring-gevoelige-zeer-kwetsbare-gebieden-omgevingsvisie-2016-2020","Voor verzuring gevoelige zeer kwetsbare gebieden (Omgevingsvisie 2016-2020)")</f>
        <v>Voor verzuring gevoelige zeer kwetsbare gebieden (Omgevingsvisie 2016-2020)</v>
      </c>
      <c r="D93" s="7" t="s">
        <v>17</v>
      </c>
      <c r="E93" s="4" t="s">
        <v>18</v>
      </c>
      <c r="F93" s="2" t="s">
        <v>249</v>
      </c>
      <c r="G93" s="4" t="s">
        <v>115</v>
      </c>
      <c r="H93" s="7" t="s">
        <v>21</v>
      </c>
      <c r="I93" s="4" t="s">
        <v>22</v>
      </c>
      <c r="J93" s="8" t="s">
        <v>23</v>
      </c>
      <c r="K93" s="3" t="s">
        <v>19</v>
      </c>
      <c r="L93" s="7" t="s">
        <v>24</v>
      </c>
      <c r="M93" s="4" t="s">
        <v>25</v>
      </c>
      <c r="N93" s="2" t="s">
        <v>26</v>
      </c>
      <c r="O93" s="4">
        <v>2</v>
      </c>
      <c r="P93" s="2"/>
      <c r="Q93" s="4"/>
    </row>
    <row r="94" spans="1:17" ht="170.5" x14ac:dyDescent="0.25">
      <c r="A94" s="4">
        <v>89</v>
      </c>
      <c r="B94" s="7" t="s">
        <v>16</v>
      </c>
      <c r="C94" s="4" t="str">
        <f>HYPERLINK("http://data.overheid.nl/data/dataset/voormalige-oude-dijken-omgevingsvisie-2016-2020","(voormalige) Oude dijken (Omgevingsvisie 2016-2020)")</f>
        <v>(voormalige) Oude dijken (Omgevingsvisie 2016-2020)</v>
      </c>
      <c r="D94" s="7" t="s">
        <v>17</v>
      </c>
      <c r="E94" s="4" t="s">
        <v>18</v>
      </c>
      <c r="F94" s="2" t="s">
        <v>249</v>
      </c>
      <c r="G94" s="4" t="s">
        <v>116</v>
      </c>
      <c r="H94" s="7" t="s">
        <v>21</v>
      </c>
      <c r="I94" s="4" t="s">
        <v>22</v>
      </c>
      <c r="J94" s="8" t="s">
        <v>23</v>
      </c>
      <c r="K94" s="3" t="s">
        <v>19</v>
      </c>
      <c r="L94" s="7" t="s">
        <v>24</v>
      </c>
      <c r="M94" s="4" t="s">
        <v>25</v>
      </c>
      <c r="N94" s="2" t="s">
        <v>26</v>
      </c>
      <c r="O94" s="4">
        <v>2</v>
      </c>
      <c r="P94" s="2"/>
      <c r="Q94" s="4"/>
    </row>
    <row r="95" spans="1:17" ht="62" x14ac:dyDescent="0.25">
      <c r="A95" s="4">
        <v>90</v>
      </c>
      <c r="B95" s="7" t="s">
        <v>16</v>
      </c>
      <c r="C95" s="4" t="str">
        <f>HYPERLINK("http://data.overheid.nl/data/dataset/vesting-terrein-en-omgevingsvisie-2016-2020","Vesting(terrein)en (Omgevingsvisie 2016-2020)")</f>
        <v>Vesting(terrein)en (Omgevingsvisie 2016-2020)</v>
      </c>
      <c r="D95" s="7" t="s">
        <v>17</v>
      </c>
      <c r="E95" s="4" t="s">
        <v>18</v>
      </c>
      <c r="F95" s="2" t="s">
        <v>249</v>
      </c>
      <c r="G95" s="4" t="s">
        <v>117</v>
      </c>
      <c r="H95" s="7" t="s">
        <v>21</v>
      </c>
      <c r="I95" s="4" t="s">
        <v>22</v>
      </c>
      <c r="J95" s="8" t="s">
        <v>23</v>
      </c>
      <c r="K95" s="3" t="s">
        <v>19</v>
      </c>
      <c r="L95" s="7" t="s">
        <v>24</v>
      </c>
      <c r="M95" s="4" t="s">
        <v>25</v>
      </c>
      <c r="N95" s="2" t="s">
        <v>26</v>
      </c>
      <c r="O95" s="4">
        <v>2</v>
      </c>
      <c r="P95" s="2"/>
      <c r="Q95" s="4"/>
    </row>
    <row r="96" spans="1:17" ht="124" x14ac:dyDescent="0.25">
      <c r="A96" s="4">
        <v>91</v>
      </c>
      <c r="B96" s="7" t="s">
        <v>16</v>
      </c>
      <c r="C96" s="4" t="str">
        <f>HYPERLINK("http://data.overheid.nl/data/dataset/vervoer-gevaarlijke-stoffen-omgevingsverordening-2016","Vervoer gevaarlijke stoffen (Omgevingsverordening 2016)")</f>
        <v>Vervoer gevaarlijke stoffen (Omgevingsverordening 2016)</v>
      </c>
      <c r="D96" s="7" t="s">
        <v>17</v>
      </c>
      <c r="E96" s="4" t="s">
        <v>18</v>
      </c>
      <c r="F96" s="2" t="s">
        <v>249</v>
      </c>
      <c r="G96" s="4" t="s">
        <v>118</v>
      </c>
      <c r="H96" s="7" t="s">
        <v>21</v>
      </c>
      <c r="I96" s="4" t="s">
        <v>22</v>
      </c>
      <c r="J96" s="8" t="s">
        <v>23</v>
      </c>
      <c r="K96" s="3" t="s">
        <v>19</v>
      </c>
      <c r="L96" s="7" t="s">
        <v>24</v>
      </c>
      <c r="M96" s="4" t="s">
        <v>25</v>
      </c>
      <c r="N96" s="2" t="s">
        <v>26</v>
      </c>
      <c r="O96" s="4">
        <v>2</v>
      </c>
      <c r="P96" s="2"/>
      <c r="Q96" s="4"/>
    </row>
    <row r="97" spans="1:17" ht="139.5" x14ac:dyDescent="0.25">
      <c r="A97" s="4">
        <v>92</v>
      </c>
      <c r="B97" s="7" t="s">
        <v>16</v>
      </c>
      <c r="C97" s="4" t="str">
        <f>HYPERLINK("http://data.overheid.nl/data/dataset/verbetering-rijkswegen-omgevingsvisie-2016-2020","Verbetering rijkswegen (Omgevingsvisie 2016-2020)")</f>
        <v>Verbetering rijkswegen (Omgevingsvisie 2016-2020)</v>
      </c>
      <c r="D97" s="7" t="s">
        <v>17</v>
      </c>
      <c r="E97" s="4" t="s">
        <v>18</v>
      </c>
      <c r="F97" s="2" t="s">
        <v>249</v>
      </c>
      <c r="G97" s="4" t="s">
        <v>119</v>
      </c>
      <c r="H97" s="7" t="s">
        <v>21</v>
      </c>
      <c r="I97" s="4" t="s">
        <v>22</v>
      </c>
      <c r="J97" s="8" t="s">
        <v>23</v>
      </c>
      <c r="K97" s="3" t="s">
        <v>19</v>
      </c>
      <c r="L97" s="7" t="s">
        <v>24</v>
      </c>
      <c r="M97" s="4" t="s">
        <v>25</v>
      </c>
      <c r="N97" s="2" t="s">
        <v>26</v>
      </c>
      <c r="O97" s="4">
        <v>2</v>
      </c>
      <c r="P97" s="2"/>
      <c r="Q97" s="4"/>
    </row>
    <row r="98" spans="1:17" ht="139.5" x14ac:dyDescent="0.25">
      <c r="A98" s="4">
        <v>93</v>
      </c>
      <c r="B98" s="7" t="s">
        <v>16</v>
      </c>
      <c r="C98" s="4" t="str">
        <f>HYPERLINK("http://data.overheid.nl/data/dataset/verbetering-rijksvaarwegen-omgevingsvisie-2016-2020","Verbetering rijksvaarwegen (Omgevingsvisie 2016-2020)")</f>
        <v>Verbetering rijksvaarwegen (Omgevingsvisie 2016-2020)</v>
      </c>
      <c r="D98" s="7" t="s">
        <v>17</v>
      </c>
      <c r="E98" s="4" t="s">
        <v>18</v>
      </c>
      <c r="F98" s="2" t="s">
        <v>249</v>
      </c>
      <c r="G98" s="4" t="s">
        <v>120</v>
      </c>
      <c r="H98" s="7" t="s">
        <v>21</v>
      </c>
      <c r="I98" s="4" t="s">
        <v>22</v>
      </c>
      <c r="J98" s="8" t="s">
        <v>23</v>
      </c>
      <c r="K98" s="3" t="s">
        <v>19</v>
      </c>
      <c r="L98" s="7" t="s">
        <v>24</v>
      </c>
      <c r="M98" s="4" t="s">
        <v>25</v>
      </c>
      <c r="N98" s="2" t="s">
        <v>26</v>
      </c>
      <c r="O98" s="4">
        <v>2</v>
      </c>
      <c r="P98" s="2"/>
      <c r="Q98" s="4"/>
    </row>
    <row r="99" spans="1:17" ht="62" x14ac:dyDescent="0.25">
      <c r="A99" s="4">
        <v>94</v>
      </c>
      <c r="B99" s="7" t="s">
        <v>16</v>
      </c>
      <c r="C99" s="4" t="str">
        <f>HYPERLINK("http://data.overheid.nl/data/dataset/veiligheidszone-3-transport-omgevingsverordening-2016","Veiligheidszone 3 transport (Omgevingsverordening 2016)")</f>
        <v>Veiligheidszone 3 transport (Omgevingsverordening 2016)</v>
      </c>
      <c r="D99" s="7" t="s">
        <v>17</v>
      </c>
      <c r="E99" s="4" t="s">
        <v>18</v>
      </c>
      <c r="F99" s="2" t="s">
        <v>249</v>
      </c>
      <c r="G99" s="4" t="s">
        <v>121</v>
      </c>
      <c r="H99" s="7" t="s">
        <v>21</v>
      </c>
      <c r="I99" s="4" t="s">
        <v>22</v>
      </c>
      <c r="J99" s="8" t="s">
        <v>23</v>
      </c>
      <c r="K99" s="3" t="s">
        <v>19</v>
      </c>
      <c r="L99" s="7" t="s">
        <v>24</v>
      </c>
      <c r="M99" s="4" t="s">
        <v>25</v>
      </c>
      <c r="N99" s="2" t="s">
        <v>26</v>
      </c>
      <c r="O99" s="4">
        <v>2</v>
      </c>
      <c r="P99" s="2"/>
      <c r="Q99" s="4"/>
    </row>
    <row r="100" spans="1:17" ht="77.5" x14ac:dyDescent="0.25">
      <c r="A100" s="4">
        <v>95</v>
      </c>
      <c r="B100" s="7" t="s">
        <v>16</v>
      </c>
      <c r="C100" s="4" t="str">
        <f>HYPERLINK("http://data.overheid.nl/data/dataset/veiligheidszone-2-invloedsgebied-provinciale-wegen-omgevingsverord-2016","Veiligheidszone 2 invloedsgebied provinciale wegen (Omgevingsverord. 2016)")</f>
        <v>Veiligheidszone 2 invloedsgebied provinciale wegen (Omgevingsverord. 2016)</v>
      </c>
      <c r="D100" s="7" t="s">
        <v>17</v>
      </c>
      <c r="E100" s="4" t="s">
        <v>18</v>
      </c>
      <c r="F100" s="2" t="s">
        <v>249</v>
      </c>
      <c r="G100" s="4" t="s">
        <v>122</v>
      </c>
      <c r="H100" s="7" t="s">
        <v>21</v>
      </c>
      <c r="I100" s="4" t="s">
        <v>22</v>
      </c>
      <c r="J100" s="8" t="s">
        <v>23</v>
      </c>
      <c r="K100" s="3" t="s">
        <v>19</v>
      </c>
      <c r="L100" s="7" t="s">
        <v>24</v>
      </c>
      <c r="M100" s="4" t="s">
        <v>25</v>
      </c>
      <c r="N100" s="2" t="s">
        <v>26</v>
      </c>
      <c r="O100" s="4">
        <v>2</v>
      </c>
      <c r="P100" s="2"/>
      <c r="Q100" s="4"/>
    </row>
    <row r="101" spans="1:17" ht="77.5" x14ac:dyDescent="0.25">
      <c r="A101" s="4">
        <v>96</v>
      </c>
      <c r="B101" s="7" t="s">
        <v>16</v>
      </c>
      <c r="C101" s="4" t="str">
        <f>HYPERLINK("http://data.overheid.nl/data/dataset/veiligheidszone-1-provinciale-wegen-omgevingsverordening-2016","Veiligheidszone 1 provinciale wegen (Omgevingsverordening 2016)")</f>
        <v>Veiligheidszone 1 provinciale wegen (Omgevingsverordening 2016)</v>
      </c>
      <c r="D101" s="7" t="s">
        <v>17</v>
      </c>
      <c r="E101" s="4" t="s">
        <v>18</v>
      </c>
      <c r="F101" s="2" t="s">
        <v>249</v>
      </c>
      <c r="G101" s="4" t="s">
        <v>123</v>
      </c>
      <c r="H101" s="7" t="s">
        <v>21</v>
      </c>
      <c r="I101" s="4" t="s">
        <v>22</v>
      </c>
      <c r="J101" s="8" t="s">
        <v>23</v>
      </c>
      <c r="K101" s="3" t="s">
        <v>19</v>
      </c>
      <c r="L101" s="7" t="s">
        <v>24</v>
      </c>
      <c r="M101" s="4" t="s">
        <v>25</v>
      </c>
      <c r="N101" s="2" t="s">
        <v>26</v>
      </c>
      <c r="O101" s="4">
        <v>2</v>
      </c>
      <c r="P101" s="2"/>
      <c r="Q101" s="4"/>
    </row>
    <row r="102" spans="1:17" ht="62" x14ac:dyDescent="0.25">
      <c r="A102" s="4">
        <v>97</v>
      </c>
      <c r="B102" s="7" t="s">
        <v>16</v>
      </c>
      <c r="C102" s="4" t="str">
        <f>HYPERLINK("http://data.overheid.nl/data/dataset/traditionele-windmolens-omgevingsvisie-2016-2020","Traditionele windmolens (Omgevingsvisie 2016-2020)")</f>
        <v>Traditionele windmolens (Omgevingsvisie 2016-2020)</v>
      </c>
      <c r="D102" s="7" t="s">
        <v>17</v>
      </c>
      <c r="E102" s="4" t="s">
        <v>18</v>
      </c>
      <c r="F102" s="2" t="s">
        <v>249</v>
      </c>
      <c r="G102" s="4" t="s">
        <v>124</v>
      </c>
      <c r="H102" s="7" t="s">
        <v>21</v>
      </c>
      <c r="I102" s="4" t="s">
        <v>22</v>
      </c>
      <c r="J102" s="8" t="s">
        <v>23</v>
      </c>
      <c r="K102" s="3" t="s">
        <v>19</v>
      </c>
      <c r="L102" s="7" t="s">
        <v>24</v>
      </c>
      <c r="M102" s="4" t="s">
        <v>25</v>
      </c>
      <c r="N102" s="2" t="s">
        <v>26</v>
      </c>
      <c r="O102" s="4">
        <v>2</v>
      </c>
      <c r="P102" s="2"/>
      <c r="Q102" s="4"/>
    </row>
    <row r="103" spans="1:17" ht="93" x14ac:dyDescent="0.25">
      <c r="A103" s="4">
        <v>98</v>
      </c>
      <c r="B103" s="7" t="s">
        <v>16</v>
      </c>
      <c r="C103" s="4" t="str">
        <f>HYPERLINK("http://data.overheid.nl/data/dataset/testveld-prototype-offshore-testturbines-omgevingsvisie-2016-2020","Testveld prototype offshore testturbines (Omgevingsvisie 2016-2020)")</f>
        <v>Testveld prototype offshore testturbines (Omgevingsvisie 2016-2020)</v>
      </c>
      <c r="D103" s="7" t="s">
        <v>17</v>
      </c>
      <c r="E103" s="4" t="s">
        <v>18</v>
      </c>
      <c r="F103" s="2" t="s">
        <v>249</v>
      </c>
      <c r="G103" s="4" t="s">
        <v>125</v>
      </c>
      <c r="H103" s="7" t="s">
        <v>21</v>
      </c>
      <c r="I103" s="4" t="s">
        <v>22</v>
      </c>
      <c r="J103" s="8" t="s">
        <v>23</v>
      </c>
      <c r="K103" s="3" t="s">
        <v>19</v>
      </c>
      <c r="L103" s="7" t="s">
        <v>24</v>
      </c>
      <c r="M103" s="4" t="s">
        <v>25</v>
      </c>
      <c r="N103" s="2" t="s">
        <v>26</v>
      </c>
      <c r="O103" s="4">
        <v>2</v>
      </c>
      <c r="P103" s="2"/>
      <c r="Q103" s="4"/>
    </row>
    <row r="104" spans="1:17" ht="108.5" x14ac:dyDescent="0.25">
      <c r="A104" s="4">
        <v>99</v>
      </c>
      <c r="B104" s="7" t="s">
        <v>16</v>
      </c>
      <c r="C104" s="4" t="str">
        <f>HYPERLINK("http://data.overheid.nl/data/dataset/testveld-prototype-offshore-testturbines-omgevingsverordening-2016","Testveld prototype offshore testturbines (Omgevingsverordening 2016)")</f>
        <v>Testveld prototype offshore testturbines (Omgevingsverordening 2016)</v>
      </c>
      <c r="D104" s="7" t="s">
        <v>17</v>
      </c>
      <c r="E104" s="4" t="s">
        <v>18</v>
      </c>
      <c r="F104" s="2" t="s">
        <v>249</v>
      </c>
      <c r="G104" s="4" t="s">
        <v>126</v>
      </c>
      <c r="H104" s="7" t="s">
        <v>21</v>
      </c>
      <c r="I104" s="4" t="s">
        <v>22</v>
      </c>
      <c r="J104" s="8" t="s">
        <v>23</v>
      </c>
      <c r="K104" s="3" t="s">
        <v>19</v>
      </c>
      <c r="L104" s="7" t="s">
        <v>24</v>
      </c>
      <c r="M104" s="4" t="s">
        <v>25</v>
      </c>
      <c r="N104" s="2" t="s">
        <v>26</v>
      </c>
      <c r="O104" s="4">
        <v>2</v>
      </c>
      <c r="P104" s="2"/>
      <c r="Q104" s="4"/>
    </row>
    <row r="105" spans="1:17" ht="93" x14ac:dyDescent="0.25">
      <c r="A105" s="4">
        <v>100</v>
      </c>
      <c r="B105" s="7" t="s">
        <v>16</v>
      </c>
      <c r="C105" s="4" t="str">
        <f>HYPERLINK("http://data.overheid.nl/data/dataset/testveld-onderzoeksturbines-omgevingsvisie-2016-2020","Testveld onderzoeksturbines (Omgevingsvisie 2016-2020)")</f>
        <v>Testveld onderzoeksturbines (Omgevingsvisie 2016-2020)</v>
      </c>
      <c r="D105" s="7" t="s">
        <v>17</v>
      </c>
      <c r="E105" s="4" t="s">
        <v>18</v>
      </c>
      <c r="F105" s="2" t="s">
        <v>249</v>
      </c>
      <c r="G105" s="4" t="s">
        <v>127</v>
      </c>
      <c r="H105" s="7" t="s">
        <v>21</v>
      </c>
      <c r="I105" s="4" t="s">
        <v>22</v>
      </c>
      <c r="J105" s="8" t="s">
        <v>23</v>
      </c>
      <c r="K105" s="3" t="s">
        <v>19</v>
      </c>
      <c r="L105" s="7" t="s">
        <v>24</v>
      </c>
      <c r="M105" s="4" t="s">
        <v>25</v>
      </c>
      <c r="N105" s="2" t="s">
        <v>26</v>
      </c>
      <c r="O105" s="4">
        <v>2</v>
      </c>
      <c r="P105" s="2"/>
      <c r="Q105" s="4"/>
    </row>
    <row r="106" spans="1:17" ht="108.5" x14ac:dyDescent="0.25">
      <c r="A106" s="4">
        <v>101</v>
      </c>
      <c r="B106" s="7" t="s">
        <v>16</v>
      </c>
      <c r="C106" s="4" t="str">
        <f>HYPERLINK("http://data.overheid.nl/data/dataset/testveld-onderzoeksturbines-omgevingsverordening-2016","Testveld onderzoeksturbines (Omgevingsverordening 2016)")</f>
        <v>Testveld onderzoeksturbines (Omgevingsverordening 2016)</v>
      </c>
      <c r="D106" s="7" t="s">
        <v>17</v>
      </c>
      <c r="E106" s="4" t="s">
        <v>18</v>
      </c>
      <c r="F106" s="2" t="s">
        <v>249</v>
      </c>
      <c r="G106" s="4" t="s">
        <v>128</v>
      </c>
      <c r="H106" s="7" t="s">
        <v>21</v>
      </c>
      <c r="I106" s="4" t="s">
        <v>22</v>
      </c>
      <c r="J106" s="8" t="s">
        <v>23</v>
      </c>
      <c r="K106" s="3" t="s">
        <v>19</v>
      </c>
      <c r="L106" s="7" t="s">
        <v>24</v>
      </c>
      <c r="M106" s="4" t="s">
        <v>25</v>
      </c>
      <c r="N106" s="2" t="s">
        <v>26</v>
      </c>
      <c r="O106" s="4">
        <v>2</v>
      </c>
      <c r="P106" s="2"/>
      <c r="Q106" s="4"/>
    </row>
    <row r="107" spans="1:17" ht="124" x14ac:dyDescent="0.25">
      <c r="A107" s="4">
        <v>102</v>
      </c>
      <c r="B107" s="7" t="s">
        <v>16</v>
      </c>
      <c r="C107" s="4" t="str">
        <f>HYPERLINK("http://data.overheid.nl/data/dataset/stiltegebieden-omgevingsvisie-2016-2020","Stiltegebieden (Omgevingsvisie 2016-2020)")</f>
        <v>Stiltegebieden (Omgevingsvisie 2016-2020)</v>
      </c>
      <c r="D107" s="7" t="s">
        <v>17</v>
      </c>
      <c r="E107" s="4" t="s">
        <v>18</v>
      </c>
      <c r="F107" s="2" t="s">
        <v>249</v>
      </c>
      <c r="G107" s="4" t="s">
        <v>129</v>
      </c>
      <c r="H107" s="7" t="s">
        <v>21</v>
      </c>
      <c r="I107" s="4" t="s">
        <v>22</v>
      </c>
      <c r="J107" s="8" t="s">
        <v>23</v>
      </c>
      <c r="K107" s="3" t="s">
        <v>19</v>
      </c>
      <c r="L107" s="7" t="s">
        <v>24</v>
      </c>
      <c r="M107" s="4" t="s">
        <v>25</v>
      </c>
      <c r="N107" s="2" t="s">
        <v>26</v>
      </c>
      <c r="O107" s="4">
        <v>2</v>
      </c>
      <c r="P107" s="2"/>
      <c r="Q107" s="4"/>
    </row>
    <row r="108" spans="1:17" ht="155" x14ac:dyDescent="0.25">
      <c r="A108" s="4">
        <v>103</v>
      </c>
      <c r="B108" s="7" t="s">
        <v>16</v>
      </c>
      <c r="C108" s="4" t="str">
        <f>HYPERLINK("http://data.overheid.nl/data/dataset/stiltegebieden-omgevingsverordening-2016","Stiltegebieden (Omgevingsverordening 2016)")</f>
        <v>Stiltegebieden (Omgevingsverordening 2016)</v>
      </c>
      <c r="D108" s="7" t="s">
        <v>17</v>
      </c>
      <c r="E108" s="4" t="s">
        <v>18</v>
      </c>
      <c r="F108" s="2" t="s">
        <v>249</v>
      </c>
      <c r="G108" s="4" t="s">
        <v>130</v>
      </c>
      <c r="H108" s="7" t="s">
        <v>21</v>
      </c>
      <c r="I108" s="4" t="s">
        <v>22</v>
      </c>
      <c r="J108" s="8" t="s">
        <v>23</v>
      </c>
      <c r="K108" s="3" t="s">
        <v>19</v>
      </c>
      <c r="L108" s="7" t="s">
        <v>24</v>
      </c>
      <c r="M108" s="4" t="s">
        <v>25</v>
      </c>
      <c r="N108" s="2" t="s">
        <v>26</v>
      </c>
      <c r="O108" s="4">
        <v>2</v>
      </c>
      <c r="P108" s="2"/>
      <c r="Q108" s="4"/>
    </row>
    <row r="109" spans="1:17" ht="93" x14ac:dyDescent="0.25">
      <c r="A109" s="4">
        <v>104</v>
      </c>
      <c r="B109" s="7" t="s">
        <v>16</v>
      </c>
      <c r="C109" s="4" t="str">
        <f>HYPERLINK("http://data.overheid.nl/data/dataset/stedelijk-gebied-omgevingsvisie-2016-2020","Stedelijk gebied (Omgevingsvisie 2016-2020)")</f>
        <v>Stedelijk gebied (Omgevingsvisie 2016-2020)</v>
      </c>
      <c r="D109" s="7" t="s">
        <v>17</v>
      </c>
      <c r="E109" s="4" t="s">
        <v>18</v>
      </c>
      <c r="F109" s="2" t="s">
        <v>249</v>
      </c>
      <c r="G109" s="4" t="s">
        <v>131</v>
      </c>
      <c r="H109" s="7" t="s">
        <v>21</v>
      </c>
      <c r="I109" s="4" t="s">
        <v>22</v>
      </c>
      <c r="J109" s="8" t="s">
        <v>23</v>
      </c>
      <c r="K109" s="3" t="s">
        <v>19</v>
      </c>
      <c r="L109" s="7" t="s">
        <v>24</v>
      </c>
      <c r="M109" s="4" t="s">
        <v>25</v>
      </c>
      <c r="N109" s="2" t="s">
        <v>26</v>
      </c>
      <c r="O109" s="4">
        <v>2</v>
      </c>
      <c r="P109" s="2"/>
      <c r="Q109" s="4"/>
    </row>
    <row r="110" spans="1:17" ht="263.5" x14ac:dyDescent="0.25">
      <c r="A110" s="4">
        <v>105</v>
      </c>
      <c r="B110" s="7" t="s">
        <v>16</v>
      </c>
      <c r="C110" s="4" t="str">
        <f>HYPERLINK("http://data.overheid.nl/data/dataset/samenhangende-landschapsstructuur-7-deelgebieden-omgevingsvisie-2016-2020","Samenhangende landschapsstructuur 7 deelgebieden (Omgevingsvisie 2016-2020)")</f>
        <v>Samenhangende landschapsstructuur 7 deelgebieden (Omgevingsvisie 2016-2020)</v>
      </c>
      <c r="D110" s="7" t="s">
        <v>17</v>
      </c>
      <c r="E110" s="4" t="s">
        <v>18</v>
      </c>
      <c r="F110" s="2" t="s">
        <v>249</v>
      </c>
      <c r="G110" s="4" t="s">
        <v>132</v>
      </c>
      <c r="H110" s="7" t="s">
        <v>21</v>
      </c>
      <c r="I110" s="4" t="s">
        <v>22</v>
      </c>
      <c r="J110" s="5" t="s">
        <v>133</v>
      </c>
      <c r="K110" s="3" t="s">
        <v>19</v>
      </c>
      <c r="L110" s="7" t="s">
        <v>24</v>
      </c>
      <c r="M110" s="4" t="s">
        <v>25</v>
      </c>
      <c r="N110" s="2" t="s">
        <v>26</v>
      </c>
      <c r="O110" s="4">
        <v>2</v>
      </c>
      <c r="P110" s="2"/>
      <c r="Q110" s="4"/>
    </row>
    <row r="111" spans="1:17" ht="93" x14ac:dyDescent="0.25">
      <c r="A111" s="4">
        <v>106</v>
      </c>
      <c r="B111" s="7" t="s">
        <v>16</v>
      </c>
      <c r="C111" s="4" t="str">
        <f>HYPERLINK("http://data.overheid.nl/data/dataset/reliefinversie-omgevingsvisie-2016-2020","Reliëfinversie (Omgevingsvisie 2016-2020)")</f>
        <v>Reliëfinversie (Omgevingsvisie 2016-2020)</v>
      </c>
      <c r="D111" s="7" t="s">
        <v>17</v>
      </c>
      <c r="E111" s="4" t="s">
        <v>18</v>
      </c>
      <c r="F111" s="2" t="s">
        <v>249</v>
      </c>
      <c r="G111" s="4" t="s">
        <v>134</v>
      </c>
      <c r="H111" s="7" t="s">
        <v>21</v>
      </c>
      <c r="I111" s="4" t="s">
        <v>22</v>
      </c>
      <c r="J111" s="8" t="s">
        <v>23</v>
      </c>
      <c r="K111" s="3" t="s">
        <v>19</v>
      </c>
      <c r="L111" s="7" t="s">
        <v>24</v>
      </c>
      <c r="M111" s="4" t="s">
        <v>25</v>
      </c>
      <c r="N111" s="2" t="s">
        <v>26</v>
      </c>
      <c r="O111" s="4">
        <v>2</v>
      </c>
      <c r="P111" s="2"/>
      <c r="Q111" s="4"/>
    </row>
    <row r="112" spans="1:17" ht="93" x14ac:dyDescent="0.25">
      <c r="A112" s="4">
        <v>107</v>
      </c>
      <c r="B112" s="7" t="s">
        <v>16</v>
      </c>
      <c r="C112" s="4" t="str">
        <f>HYPERLINK("http://data.overheid.nl/data/dataset/reliefinversie-omgevingsverordening-2016","Reliëfinversie (Omgevingsverordening 2016)")</f>
        <v>Reliëfinversie (Omgevingsverordening 2016)</v>
      </c>
      <c r="D112" s="7" t="s">
        <v>17</v>
      </c>
      <c r="E112" s="4" t="s">
        <v>18</v>
      </c>
      <c r="F112" s="2" t="s">
        <v>249</v>
      </c>
      <c r="G112" s="4" t="s">
        <v>135</v>
      </c>
      <c r="H112" s="7" t="s">
        <v>21</v>
      </c>
      <c r="I112" s="4" t="s">
        <v>22</v>
      </c>
      <c r="J112" s="8" t="s">
        <v>23</v>
      </c>
      <c r="K112" s="3" t="s">
        <v>19</v>
      </c>
      <c r="L112" s="7" t="s">
        <v>24</v>
      </c>
      <c r="M112" s="4" t="s">
        <v>25</v>
      </c>
      <c r="N112" s="2" t="s">
        <v>26</v>
      </c>
      <c r="O112" s="4">
        <v>2</v>
      </c>
      <c r="P112" s="2"/>
      <c r="Q112" s="4"/>
    </row>
    <row r="113" spans="1:17" ht="93" x14ac:dyDescent="0.25">
      <c r="A113" s="4">
        <v>108</v>
      </c>
      <c r="B113" s="7" t="s">
        <v>16</v>
      </c>
      <c r="C113" s="4" t="str">
        <f>HYPERLINK("http://data.overheid.nl/data/dataset/regionale-waterkeringen-omgevingsvisie-2016-2020","Regionale waterkeringen (Omgevingsvisie 2016-2020)")</f>
        <v>Regionale waterkeringen (Omgevingsvisie 2016-2020)</v>
      </c>
      <c r="D113" s="7" t="s">
        <v>17</v>
      </c>
      <c r="E113" s="4" t="s">
        <v>18</v>
      </c>
      <c r="F113" s="2" t="s">
        <v>249</v>
      </c>
      <c r="G113" s="4" t="s">
        <v>136</v>
      </c>
      <c r="H113" s="7" t="s">
        <v>21</v>
      </c>
      <c r="I113" s="4" t="s">
        <v>22</v>
      </c>
      <c r="J113" s="8" t="s">
        <v>23</v>
      </c>
      <c r="K113" s="3" t="s">
        <v>19</v>
      </c>
      <c r="L113" s="7" t="s">
        <v>24</v>
      </c>
      <c r="M113" s="4" t="s">
        <v>25</v>
      </c>
      <c r="N113" s="2" t="s">
        <v>26</v>
      </c>
      <c r="O113" s="4">
        <v>2</v>
      </c>
      <c r="P113" s="2"/>
      <c r="Q113" s="4"/>
    </row>
    <row r="114" spans="1:17" ht="93" x14ac:dyDescent="0.25">
      <c r="A114" s="4">
        <v>109</v>
      </c>
      <c r="B114" s="7" t="s">
        <v>16</v>
      </c>
      <c r="C114" s="4" t="str">
        <f>HYPERLINK("http://data.overheid.nl/data/dataset/regionale-waterkeringen-omgevingsverordening-2016","Regionale waterkeringen (Omgevingsverordening 2016)")</f>
        <v>Regionale waterkeringen (Omgevingsverordening 2016)</v>
      </c>
      <c r="D114" s="7" t="s">
        <v>17</v>
      </c>
      <c r="E114" s="4" t="s">
        <v>18</v>
      </c>
      <c r="F114" s="2" t="s">
        <v>249</v>
      </c>
      <c r="G114" s="4" t="s">
        <v>137</v>
      </c>
      <c r="H114" s="7" t="s">
        <v>21</v>
      </c>
      <c r="I114" s="4" t="s">
        <v>22</v>
      </c>
      <c r="J114" s="8" t="s">
        <v>23</v>
      </c>
      <c r="K114" s="3" t="s">
        <v>19</v>
      </c>
      <c r="L114" s="7" t="s">
        <v>24</v>
      </c>
      <c r="M114" s="4" t="s">
        <v>25</v>
      </c>
      <c r="N114" s="2" t="s">
        <v>26</v>
      </c>
      <c r="O114" s="4">
        <v>2</v>
      </c>
      <c r="P114" s="2"/>
      <c r="Q114" s="4"/>
    </row>
    <row r="115" spans="1:17" ht="77.5" x14ac:dyDescent="0.25">
      <c r="A115" s="4">
        <v>110</v>
      </c>
      <c r="B115" s="7" t="s">
        <v>16</v>
      </c>
      <c r="C115" s="4" t="str">
        <f>HYPERLINK("http://data.overheid.nl/data/dataset/regionale-luchthaven-groningen-airport-eelde-omgevingsvisie-2016-2020","Regionale luchthaven Groningen Airport Eelde (Omgevingsvisie 2016-2020)")</f>
        <v>Regionale luchthaven Groningen Airport Eelde (Omgevingsvisie 2016-2020)</v>
      </c>
      <c r="D115" s="7" t="s">
        <v>17</v>
      </c>
      <c r="E115" s="4" t="s">
        <v>18</v>
      </c>
      <c r="F115" s="2" t="s">
        <v>249</v>
      </c>
      <c r="G115" s="4" t="s">
        <v>138</v>
      </c>
      <c r="H115" s="7" t="s">
        <v>21</v>
      </c>
      <c r="I115" s="4" t="s">
        <v>22</v>
      </c>
      <c r="J115" s="8" t="s">
        <v>23</v>
      </c>
      <c r="K115" s="3" t="s">
        <v>19</v>
      </c>
      <c r="L115" s="7" t="s">
        <v>24</v>
      </c>
      <c r="M115" s="4" t="s">
        <v>25</v>
      </c>
      <c r="N115" s="2" t="s">
        <v>26</v>
      </c>
      <c r="O115" s="4">
        <v>2</v>
      </c>
      <c r="P115" s="2"/>
      <c r="Q115" s="4"/>
    </row>
    <row r="116" spans="1:17" ht="139.5" x14ac:dyDescent="0.25">
      <c r="A116" s="4">
        <v>111</v>
      </c>
      <c r="B116" s="7" t="s">
        <v>16</v>
      </c>
      <c r="C116" s="4" t="str">
        <f>HYPERLINK("http://data.overheid.nl/data/dataset/regionale-bedrijventerreinen-omgevingsvisie-2016-2020","Regionale bedrijventerreinen (Omgevingsvisie 2016-2020)")</f>
        <v>Regionale bedrijventerreinen (Omgevingsvisie 2016-2020)</v>
      </c>
      <c r="D116" s="7" t="s">
        <v>17</v>
      </c>
      <c r="E116" s="4" t="s">
        <v>18</v>
      </c>
      <c r="F116" s="2" t="s">
        <v>249</v>
      </c>
      <c r="G116" s="4" t="s">
        <v>139</v>
      </c>
      <c r="H116" s="7" t="s">
        <v>21</v>
      </c>
      <c r="I116" s="4" t="s">
        <v>22</v>
      </c>
      <c r="J116" s="8" t="s">
        <v>23</v>
      </c>
      <c r="K116" s="3" t="s">
        <v>19</v>
      </c>
      <c r="L116" s="7" t="s">
        <v>24</v>
      </c>
      <c r="M116" s="4" t="s">
        <v>25</v>
      </c>
      <c r="N116" s="2" t="s">
        <v>26</v>
      </c>
      <c r="O116" s="4">
        <v>2</v>
      </c>
      <c r="P116" s="2"/>
      <c r="Q116" s="4"/>
    </row>
    <row r="117" spans="1:17" ht="186" x14ac:dyDescent="0.25">
      <c r="A117" s="4">
        <v>112</v>
      </c>
      <c r="B117" s="7" t="s">
        <v>16</v>
      </c>
      <c r="C117" s="4" t="str">
        <f>HYPERLINK("http://data.overheid.nl/data/dataset/provinciale-vaarwegen-omgevingsvisie-2016-2020","Provinciale vaarwegen (Omgevingsvisie 2016-2020)")</f>
        <v>Provinciale vaarwegen (Omgevingsvisie 2016-2020)</v>
      </c>
      <c r="D117" s="7" t="s">
        <v>17</v>
      </c>
      <c r="E117" s="4" t="s">
        <v>18</v>
      </c>
      <c r="F117" s="2" t="s">
        <v>249</v>
      </c>
      <c r="G117" s="4" t="s">
        <v>140</v>
      </c>
      <c r="H117" s="7" t="s">
        <v>21</v>
      </c>
      <c r="I117" s="4" t="s">
        <v>22</v>
      </c>
      <c r="J117" s="8" t="s">
        <v>23</v>
      </c>
      <c r="K117" s="3" t="s">
        <v>19</v>
      </c>
      <c r="L117" s="7" t="s">
        <v>24</v>
      </c>
      <c r="M117" s="4" t="s">
        <v>25</v>
      </c>
      <c r="N117" s="2" t="s">
        <v>26</v>
      </c>
      <c r="O117" s="4">
        <v>2</v>
      </c>
      <c r="P117" s="2"/>
      <c r="Q117" s="4"/>
    </row>
    <row r="118" spans="1:17" ht="46.5" x14ac:dyDescent="0.25">
      <c r="A118" s="4">
        <v>113</v>
      </c>
      <c r="B118" s="7" t="s">
        <v>16</v>
      </c>
      <c r="C118" s="4" t="str">
        <f>HYPERLINK("http://data.overheid.nl/data/dataset/provinciaal-deel-basistoervaartnet-omgevingsvisie-2016-2020","Provinciaal deel basistoervaartnet (Omgevingsvisie 2016-2020)")</f>
        <v>Provinciaal deel basistoervaartnet (Omgevingsvisie 2016-2020)</v>
      </c>
      <c r="D118" s="7" t="s">
        <v>17</v>
      </c>
      <c r="E118" s="4" t="s">
        <v>18</v>
      </c>
      <c r="F118" s="2" t="s">
        <v>249</v>
      </c>
      <c r="G118" s="4" t="s">
        <v>141</v>
      </c>
      <c r="H118" s="7" t="s">
        <v>21</v>
      </c>
      <c r="I118" s="4" t="s">
        <v>22</v>
      </c>
      <c r="J118" s="8" t="s">
        <v>23</v>
      </c>
      <c r="K118" s="3" t="s">
        <v>19</v>
      </c>
      <c r="L118" s="7" t="s">
        <v>24</v>
      </c>
      <c r="M118" s="4" t="s">
        <v>25</v>
      </c>
      <c r="N118" s="2" t="s">
        <v>26</v>
      </c>
      <c r="O118" s="4">
        <v>2</v>
      </c>
      <c r="P118" s="2"/>
      <c r="Q118" s="4"/>
    </row>
    <row r="119" spans="1:17" ht="139.5" x14ac:dyDescent="0.25">
      <c r="A119" s="4">
        <v>114</v>
      </c>
      <c r="B119" s="7" t="s">
        <v>16</v>
      </c>
      <c r="C119" s="4" t="str">
        <f>HYPERLINK("http://data.overheid.nl/data/dataset/provinciaal-basisnet-gevaarlijke-stoffen-omgevingsvisie-2016-2020","Provinciaal basisnet gevaarlijke stoffen (Omgevingsvisie 2016-2020)")</f>
        <v>Provinciaal basisnet gevaarlijke stoffen (Omgevingsvisie 2016-2020)</v>
      </c>
      <c r="D119" s="7" t="s">
        <v>17</v>
      </c>
      <c r="E119" s="4" t="s">
        <v>18</v>
      </c>
      <c r="F119" s="2" t="s">
        <v>249</v>
      </c>
      <c r="G119" s="4" t="s">
        <v>142</v>
      </c>
      <c r="H119" s="7" t="s">
        <v>21</v>
      </c>
      <c r="I119" s="4" t="s">
        <v>22</v>
      </c>
      <c r="J119" s="8" t="s">
        <v>23</v>
      </c>
      <c r="K119" s="3" t="s">
        <v>19</v>
      </c>
      <c r="L119" s="7" t="s">
        <v>24</v>
      </c>
      <c r="M119" s="4" t="s">
        <v>25</v>
      </c>
      <c r="N119" s="2" t="s">
        <v>26</v>
      </c>
      <c r="O119" s="4">
        <v>2</v>
      </c>
      <c r="P119" s="2"/>
      <c r="Q119" s="4"/>
    </row>
    <row r="120" spans="1:17" ht="62" x14ac:dyDescent="0.25">
      <c r="A120" s="4">
        <v>115</v>
      </c>
      <c r="B120" s="7" t="s">
        <v>16</v>
      </c>
      <c r="C120" s="4" t="str">
        <f>HYPERLINK("http://data.overheid.nl/data/dataset/profiel-van-vrije-ruimte-waterkeringszone-omgevingsverordening-2016","Profiel van vrije ruimte - Waterkeringszone (Omgevingsverordening 2016)")</f>
        <v>Profiel van vrije ruimte - Waterkeringszone (Omgevingsverordening 2016)</v>
      </c>
      <c r="D120" s="7" t="s">
        <v>17</v>
      </c>
      <c r="E120" s="4" t="s">
        <v>18</v>
      </c>
      <c r="F120" s="2" t="s">
        <v>249</v>
      </c>
      <c r="G120" s="4" t="s">
        <v>143</v>
      </c>
      <c r="H120" s="7" t="s">
        <v>21</v>
      </c>
      <c r="I120" s="4" t="s">
        <v>22</v>
      </c>
      <c r="J120" s="8" t="s">
        <v>23</v>
      </c>
      <c r="K120" s="3" t="s">
        <v>19</v>
      </c>
      <c r="L120" s="7" t="s">
        <v>24</v>
      </c>
      <c r="M120" s="4" t="s">
        <v>25</v>
      </c>
      <c r="N120" s="2" t="s">
        <v>26</v>
      </c>
      <c r="O120" s="4">
        <v>2</v>
      </c>
      <c r="P120" s="2"/>
      <c r="Q120" s="4"/>
    </row>
    <row r="121" spans="1:17" ht="108.5" x14ac:dyDescent="0.25">
      <c r="A121" s="4">
        <v>116</v>
      </c>
      <c r="B121" s="7" t="s">
        <v>16</v>
      </c>
      <c r="C121" s="4" t="str">
        <f>HYPERLINK("http://data.overheid.nl/data/dataset/pingoruines-zuidelijk-westerkwartier-omgevingsverordening-2016","Pingoruïnes Zuidelijk Westerkwartier (Omgevingsverordening 2016)")</f>
        <v>Pingoruïnes Zuidelijk Westerkwartier (Omgevingsverordening 2016)</v>
      </c>
      <c r="D121" s="7" t="s">
        <v>17</v>
      </c>
      <c r="E121" s="4" t="s">
        <v>18</v>
      </c>
      <c r="F121" s="2" t="s">
        <v>249</v>
      </c>
      <c r="G121" s="4" t="s">
        <v>144</v>
      </c>
      <c r="H121" s="7" t="s">
        <v>21</v>
      </c>
      <c r="I121" s="4" t="s">
        <v>22</v>
      </c>
      <c r="J121" s="8" t="s">
        <v>23</v>
      </c>
      <c r="K121" s="3" t="s">
        <v>19</v>
      </c>
      <c r="L121" s="7" t="s">
        <v>24</v>
      </c>
      <c r="M121" s="4" t="s">
        <v>25</v>
      </c>
      <c r="N121" s="2" t="s">
        <v>26</v>
      </c>
      <c r="O121" s="4">
        <v>2</v>
      </c>
      <c r="P121" s="2"/>
      <c r="Q121" s="4"/>
    </row>
    <row r="122" spans="1:17" ht="93" x14ac:dyDescent="0.25">
      <c r="A122" s="4">
        <v>117</v>
      </c>
      <c r="B122" s="7" t="s">
        <v>16</v>
      </c>
      <c r="C122" s="4" t="str">
        <f>HYPERLINK("http://data.overheid.nl/data/dataset/pingoruines-omgevingsvisie-2016-2020","Pingoruïnes (Omgevingsvisie 2016-2020)")</f>
        <v>Pingoruïnes (Omgevingsvisie 2016-2020)</v>
      </c>
      <c r="D122" s="7" t="s">
        <v>17</v>
      </c>
      <c r="E122" s="4" t="s">
        <v>18</v>
      </c>
      <c r="F122" s="2" t="s">
        <v>249</v>
      </c>
      <c r="G122" s="4" t="s">
        <v>145</v>
      </c>
      <c r="H122" s="7" t="s">
        <v>21</v>
      </c>
      <c r="I122" s="4" t="s">
        <v>22</v>
      </c>
      <c r="J122" s="8" t="s">
        <v>23</v>
      </c>
      <c r="K122" s="3" t="s">
        <v>19</v>
      </c>
      <c r="L122" s="7" t="s">
        <v>24</v>
      </c>
      <c r="M122" s="4" t="s">
        <v>25</v>
      </c>
      <c r="N122" s="2" t="s">
        <v>26</v>
      </c>
      <c r="O122" s="4">
        <v>2</v>
      </c>
      <c r="P122" s="2"/>
      <c r="Q122" s="4"/>
    </row>
    <row r="123" spans="1:17" ht="93" x14ac:dyDescent="0.25">
      <c r="A123" s="4">
        <v>118</v>
      </c>
      <c r="B123" s="7" t="s">
        <v>16</v>
      </c>
      <c r="C123" s="4" t="str">
        <f>HYPERLINK("http://data.overheid.nl/data/dataset/pingoruines-gorecht-omgevingsverordening-2016","Pingoruïnes Gorecht (Omgevingsverordening 2016)")</f>
        <v>Pingoruïnes Gorecht (Omgevingsverordening 2016)</v>
      </c>
      <c r="D123" s="7" t="s">
        <v>17</v>
      </c>
      <c r="E123" s="4" t="s">
        <v>18</v>
      </c>
      <c r="F123" s="2" t="s">
        <v>249</v>
      </c>
      <c r="G123" s="4" t="s">
        <v>146</v>
      </c>
      <c r="H123" s="7" t="s">
        <v>21</v>
      </c>
      <c r="I123" s="4" t="s">
        <v>22</v>
      </c>
      <c r="J123" s="8" t="s">
        <v>23</v>
      </c>
      <c r="K123" s="3" t="s">
        <v>19</v>
      </c>
      <c r="L123" s="7" t="s">
        <v>24</v>
      </c>
      <c r="M123" s="4" t="s">
        <v>25</v>
      </c>
      <c r="N123" s="2" t="s">
        <v>26</v>
      </c>
      <c r="O123" s="4">
        <v>2</v>
      </c>
      <c r="P123" s="2"/>
      <c r="Q123" s="4"/>
    </row>
    <row r="124" spans="1:17" ht="186" x14ac:dyDescent="0.25">
      <c r="A124" s="4">
        <v>119</v>
      </c>
      <c r="B124" s="7" t="s">
        <v>16</v>
      </c>
      <c r="C124" s="4" t="str">
        <f>HYPERLINK("http://data.overheid.nl/data/dataset/oude-dijken-omgevingsverordening-2016","Oude dijken (Omgevingsverordening 2016)")</f>
        <v>Oude dijken (Omgevingsverordening 2016)</v>
      </c>
      <c r="D124" s="7" t="s">
        <v>17</v>
      </c>
      <c r="E124" s="4" t="s">
        <v>18</v>
      </c>
      <c r="F124" s="2" t="s">
        <v>249</v>
      </c>
      <c r="G124" s="4" t="s">
        <v>147</v>
      </c>
      <c r="H124" s="7" t="s">
        <v>21</v>
      </c>
      <c r="I124" s="4" t="s">
        <v>22</v>
      </c>
      <c r="J124" s="8" t="s">
        <v>23</v>
      </c>
      <c r="K124" s="3" t="s">
        <v>19</v>
      </c>
      <c r="L124" s="7" t="s">
        <v>24</v>
      </c>
      <c r="M124" s="4" t="s">
        <v>25</v>
      </c>
      <c r="N124" s="2" t="s">
        <v>26</v>
      </c>
      <c r="O124" s="4">
        <v>2</v>
      </c>
      <c r="P124" s="2"/>
      <c r="Q124" s="4"/>
    </row>
    <row r="125" spans="1:17" ht="124" x14ac:dyDescent="0.25">
      <c r="A125" s="4">
        <v>120</v>
      </c>
      <c r="B125" s="7" t="s">
        <v>16</v>
      </c>
      <c r="C125" s="4" t="str">
        <f>HYPERLINK("http://data.overheid.nl/data/dataset/opgaven-5-stuks-planperiode-omgevingsvisie-omgevingsvisie-2016-2020","Opgaven (5 stuks) planperiode omgevingsvisie (Omgevingsvisie 2016-2020)")</f>
        <v>Opgaven (5 stuks) planperiode omgevingsvisie (Omgevingsvisie 2016-2020)</v>
      </c>
      <c r="D125" s="7" t="s">
        <v>17</v>
      </c>
      <c r="E125" s="4" t="s">
        <v>18</v>
      </c>
      <c r="F125" s="2" t="s">
        <v>249</v>
      </c>
      <c r="G125" s="4" t="s">
        <v>148</v>
      </c>
      <c r="H125" s="7" t="s">
        <v>21</v>
      </c>
      <c r="I125" s="4" t="s">
        <v>22</v>
      </c>
      <c r="J125" s="8" t="s">
        <v>23</v>
      </c>
      <c r="K125" s="3" t="s">
        <v>19</v>
      </c>
      <c r="L125" s="7" t="s">
        <v>24</v>
      </c>
      <c r="M125" s="4" t="s">
        <v>25</v>
      </c>
      <c r="N125" s="2" t="s">
        <v>26</v>
      </c>
      <c r="O125" s="4">
        <v>2</v>
      </c>
      <c r="P125" s="2"/>
      <c r="Q125" s="4"/>
    </row>
    <row r="126" spans="1:17" ht="108.5" x14ac:dyDescent="0.25">
      <c r="A126" s="4">
        <v>121</v>
      </c>
      <c r="B126" s="7" t="s">
        <v>16</v>
      </c>
      <c r="C126" s="4" t="str">
        <f>HYPERLINK("http://data.overheid.nl/data/dataset/noodbergingsgebieden-omgevingsvisie-2016-2020","Noodbergingsgebieden (Omgevingsvisie 2016-2020)")</f>
        <v>Noodbergingsgebieden (Omgevingsvisie 2016-2020)</v>
      </c>
      <c r="D126" s="7" t="s">
        <v>17</v>
      </c>
      <c r="E126" s="4" t="s">
        <v>18</v>
      </c>
      <c r="F126" s="2" t="s">
        <v>249</v>
      </c>
      <c r="G126" s="4" t="s">
        <v>149</v>
      </c>
      <c r="H126" s="7" t="s">
        <v>21</v>
      </c>
      <c r="I126" s="4" t="s">
        <v>22</v>
      </c>
      <c r="J126" s="8" t="s">
        <v>23</v>
      </c>
      <c r="K126" s="3" t="s">
        <v>19</v>
      </c>
      <c r="L126" s="7" t="s">
        <v>24</v>
      </c>
      <c r="M126" s="4" t="s">
        <v>25</v>
      </c>
      <c r="N126" s="2" t="s">
        <v>26</v>
      </c>
      <c r="O126" s="4">
        <v>2</v>
      </c>
      <c r="P126" s="2"/>
      <c r="Q126" s="4"/>
    </row>
    <row r="127" spans="1:17" ht="139.5" x14ac:dyDescent="0.25">
      <c r="A127" s="4">
        <v>122</v>
      </c>
      <c r="B127" s="7" t="s">
        <v>16</v>
      </c>
      <c r="C127" s="4" t="str">
        <f>HYPERLINK("http://data.overheid.nl/data/dataset/noodbergingsgebieden-omgevingsverordening-2016","Noodbergingsgebieden (Omgevingsverordening 2016)")</f>
        <v>Noodbergingsgebieden (Omgevingsverordening 2016)</v>
      </c>
      <c r="D127" s="7" t="s">
        <v>17</v>
      </c>
      <c r="E127" s="4" t="s">
        <v>18</v>
      </c>
      <c r="F127" s="2" t="s">
        <v>249</v>
      </c>
      <c r="G127" s="4" t="s">
        <v>150</v>
      </c>
      <c r="H127" s="7" t="s">
        <v>21</v>
      </c>
      <c r="I127" s="4" t="s">
        <v>22</v>
      </c>
      <c r="J127" s="8" t="s">
        <v>23</v>
      </c>
      <c r="K127" s="3" t="s">
        <v>19</v>
      </c>
      <c r="L127" s="7" t="s">
        <v>24</v>
      </c>
      <c r="M127" s="4" t="s">
        <v>25</v>
      </c>
      <c r="N127" s="2" t="s">
        <v>26</v>
      </c>
      <c r="O127" s="4">
        <v>2</v>
      </c>
      <c r="P127" s="2"/>
      <c r="Q127" s="4"/>
    </row>
    <row r="128" spans="1:17" ht="186" x14ac:dyDescent="0.25">
      <c r="A128" s="4">
        <v>123</v>
      </c>
      <c r="B128" s="7" t="s">
        <v>16</v>
      </c>
      <c r="C128" s="4" t="str">
        <f>HYPERLINK("http://data.overheid.nl/data/dataset/nnn-natuurgebieden-omgevingsvisie-2016-2020","NNN-natuurgebieden (Omgevingsvisie 2016-2020)")</f>
        <v>NNN-natuurgebieden (Omgevingsvisie 2016-2020)</v>
      </c>
      <c r="D128" s="7" t="s">
        <v>17</v>
      </c>
      <c r="E128" s="4" t="s">
        <v>18</v>
      </c>
      <c r="F128" s="2" t="s">
        <v>249</v>
      </c>
      <c r="G128" s="4" t="s">
        <v>151</v>
      </c>
      <c r="H128" s="7" t="s">
        <v>21</v>
      </c>
      <c r="I128" s="4" t="s">
        <v>22</v>
      </c>
      <c r="J128" s="8" t="s">
        <v>23</v>
      </c>
      <c r="K128" s="3" t="s">
        <v>19</v>
      </c>
      <c r="L128" s="7" t="s">
        <v>24</v>
      </c>
      <c r="M128" s="4" t="s">
        <v>25</v>
      </c>
      <c r="N128" s="2" t="s">
        <v>26</v>
      </c>
      <c r="O128" s="4">
        <v>2</v>
      </c>
      <c r="P128" s="2"/>
      <c r="Q128" s="4"/>
    </row>
    <row r="129" spans="1:17" ht="170.5" x14ac:dyDescent="0.25">
      <c r="A129" s="4">
        <v>124</v>
      </c>
      <c r="B129" s="7" t="s">
        <v>16</v>
      </c>
      <c r="C129" s="4" t="str">
        <f>HYPERLINK("http://data.overheid.nl/data/dataset/nnn-natuurgebieden-omgevingsverordening-2016","NNN-natuurgebieden (Omgevingsverordening 2016)")</f>
        <v>NNN-natuurgebieden (Omgevingsverordening 2016)</v>
      </c>
      <c r="D129" s="7" t="s">
        <v>17</v>
      </c>
      <c r="E129" s="4" t="s">
        <v>18</v>
      </c>
      <c r="F129" s="2" t="s">
        <v>249</v>
      </c>
      <c r="G129" s="4" t="s">
        <v>152</v>
      </c>
      <c r="H129" s="7" t="s">
        <v>21</v>
      </c>
      <c r="I129" s="4" t="s">
        <v>22</v>
      </c>
      <c r="J129" s="8" t="s">
        <v>23</v>
      </c>
      <c r="K129" s="3" t="s">
        <v>19</v>
      </c>
      <c r="L129" s="7" t="s">
        <v>24</v>
      </c>
      <c r="M129" s="4" t="s">
        <v>25</v>
      </c>
      <c r="N129" s="2" t="s">
        <v>26</v>
      </c>
      <c r="O129" s="4">
        <v>2</v>
      </c>
      <c r="P129" s="2"/>
      <c r="Q129" s="4"/>
    </row>
    <row r="130" spans="1:17" ht="93" x14ac:dyDescent="0.25">
      <c r="A130" s="4">
        <v>125</v>
      </c>
      <c r="B130" s="7" t="s">
        <v>16</v>
      </c>
      <c r="C130" s="4" t="str">
        <f>HYPERLINK("http://data.overheid.nl/data/dataset/nnn-natuur-aanpassingsgebied-omgevingsverordening-2016","NNN-natuur aanpassingsgebied (Omgevingsverordening 2016)")</f>
        <v>NNN-natuur aanpassingsgebied (Omgevingsverordening 2016)</v>
      </c>
      <c r="D130" s="7" t="s">
        <v>17</v>
      </c>
      <c r="E130" s="4" t="s">
        <v>18</v>
      </c>
      <c r="F130" s="2" t="s">
        <v>249</v>
      </c>
      <c r="G130" s="4" t="s">
        <v>153</v>
      </c>
      <c r="H130" s="7" t="s">
        <v>21</v>
      </c>
      <c r="I130" s="4" t="s">
        <v>22</v>
      </c>
      <c r="J130" s="8" t="s">
        <v>23</v>
      </c>
      <c r="K130" s="3" t="s">
        <v>19</v>
      </c>
      <c r="L130" s="7" t="s">
        <v>24</v>
      </c>
      <c r="M130" s="4" t="s">
        <v>25</v>
      </c>
      <c r="N130" s="2" t="s">
        <v>26</v>
      </c>
      <c r="O130" s="4">
        <v>2</v>
      </c>
      <c r="P130" s="2"/>
      <c r="Q130" s="4"/>
    </row>
    <row r="131" spans="1:17" ht="124" x14ac:dyDescent="0.25">
      <c r="A131" s="4">
        <v>126</v>
      </c>
      <c r="B131" s="7" t="s">
        <v>16</v>
      </c>
      <c r="C131" s="4" t="str">
        <f>HYPERLINK("http://data.overheid.nl/data/dataset/nnn-beheergebieden-omgevingsvisie-2016-2020","NNN-beheergebieden (Omgevingsvisie 2016-2020)")</f>
        <v>NNN-beheergebieden (Omgevingsvisie 2016-2020)</v>
      </c>
      <c r="D131" s="7" t="s">
        <v>17</v>
      </c>
      <c r="E131" s="4" t="s">
        <v>18</v>
      </c>
      <c r="F131" s="2" t="s">
        <v>249</v>
      </c>
      <c r="G131" s="4" t="s">
        <v>154</v>
      </c>
      <c r="H131" s="7" t="s">
        <v>21</v>
      </c>
      <c r="I131" s="4" t="s">
        <v>22</v>
      </c>
      <c r="J131" s="8" t="s">
        <v>23</v>
      </c>
      <c r="K131" s="3" t="s">
        <v>19</v>
      </c>
      <c r="L131" s="7" t="s">
        <v>24</v>
      </c>
      <c r="M131" s="4" t="s">
        <v>25</v>
      </c>
      <c r="N131" s="2" t="s">
        <v>26</v>
      </c>
      <c r="O131" s="4">
        <v>2</v>
      </c>
      <c r="P131" s="2"/>
      <c r="Q131" s="4"/>
    </row>
    <row r="132" spans="1:17" ht="108.5" x14ac:dyDescent="0.25">
      <c r="A132" s="4">
        <v>127</v>
      </c>
      <c r="B132" s="7" t="s">
        <v>16</v>
      </c>
      <c r="C132" s="4" t="str">
        <f>HYPERLINK("http://data.overheid.nl/data/dataset/nnn-beheergebieden-omgevingsverordening-2016","NNN-beheergebieden (Omgevingsverordening 2016)")</f>
        <v>NNN-beheergebieden (Omgevingsverordening 2016)</v>
      </c>
      <c r="D132" s="7" t="s">
        <v>17</v>
      </c>
      <c r="E132" s="4" t="s">
        <v>18</v>
      </c>
      <c r="F132" s="2" t="s">
        <v>249</v>
      </c>
      <c r="G132" s="4" t="s">
        <v>155</v>
      </c>
      <c r="H132" s="7" t="s">
        <v>21</v>
      </c>
      <c r="I132" s="4" t="s">
        <v>22</v>
      </c>
      <c r="J132" s="8" t="s">
        <v>23</v>
      </c>
      <c r="K132" s="3" t="s">
        <v>19</v>
      </c>
      <c r="L132" s="7" t="s">
        <v>24</v>
      </c>
      <c r="M132" s="4" t="s">
        <v>25</v>
      </c>
      <c r="N132" s="2" t="s">
        <v>26</v>
      </c>
      <c r="O132" s="4">
        <v>2</v>
      </c>
      <c r="P132" s="2"/>
      <c r="Q132" s="4"/>
    </row>
    <row r="133" spans="1:17" ht="77.5" x14ac:dyDescent="0.25">
      <c r="A133" s="4">
        <v>128</v>
      </c>
      <c r="B133" s="7" t="s">
        <v>16</v>
      </c>
      <c r="C133" s="4" t="str">
        <f>HYPERLINK("http://data.overheid.nl/data/dataset/nnn-beheer-aanpassingsgebied-omgevingsverordening-2016","NNN-beheer aanpassingsgebied (Omgevingsverordening 2016)")</f>
        <v>NNN-beheer aanpassingsgebied (Omgevingsverordening 2016)</v>
      </c>
      <c r="D133" s="7" t="s">
        <v>17</v>
      </c>
      <c r="E133" s="4" t="s">
        <v>18</v>
      </c>
      <c r="F133" s="2" t="s">
        <v>249</v>
      </c>
      <c r="G133" s="4" t="s">
        <v>156</v>
      </c>
      <c r="H133" s="7" t="s">
        <v>21</v>
      </c>
      <c r="I133" s="4" t="s">
        <v>22</v>
      </c>
      <c r="J133" s="8" t="s">
        <v>23</v>
      </c>
      <c r="K133" s="3" t="s">
        <v>19</v>
      </c>
      <c r="L133" s="7" t="s">
        <v>24</v>
      </c>
      <c r="M133" s="4" t="s">
        <v>25</v>
      </c>
      <c r="N133" s="2" t="s">
        <v>26</v>
      </c>
      <c r="O133" s="4">
        <v>2</v>
      </c>
      <c r="P133" s="2"/>
      <c r="Q133" s="4"/>
    </row>
    <row r="134" spans="1:17" ht="31" x14ac:dyDescent="0.25">
      <c r="A134" s="4">
        <v>129</v>
      </c>
      <c r="B134" s="7" t="s">
        <v>16</v>
      </c>
      <c r="C134" s="4" t="str">
        <f>HYPERLINK("http://data.overheid.nl/data/dataset/nieuwe-windturbines-niet-toegestaan-omgevingsverordening-2016","Nieuwe windturbines niet toegestaan (Omgevingsverordening 2016)")</f>
        <v>Nieuwe windturbines niet toegestaan (Omgevingsverordening 2016)</v>
      </c>
      <c r="D134" s="7" t="s">
        <v>17</v>
      </c>
      <c r="E134" s="4" t="s">
        <v>18</v>
      </c>
      <c r="F134" s="2" t="s">
        <v>249</v>
      </c>
      <c r="G134" s="4" t="s">
        <v>157</v>
      </c>
      <c r="H134" s="7" t="s">
        <v>21</v>
      </c>
      <c r="I134" s="4" t="s">
        <v>22</v>
      </c>
      <c r="J134" s="8" t="s">
        <v>23</v>
      </c>
      <c r="K134" s="3" t="s">
        <v>19</v>
      </c>
      <c r="L134" s="7" t="s">
        <v>24</v>
      </c>
      <c r="M134" s="4" t="s">
        <v>25</v>
      </c>
      <c r="N134" s="2" t="s">
        <v>26</v>
      </c>
      <c r="O134" s="4">
        <v>2</v>
      </c>
      <c r="P134" s="2"/>
      <c r="Q134" s="4"/>
    </row>
    <row r="135" spans="1:17" ht="31" x14ac:dyDescent="0.25">
      <c r="A135" s="4">
        <v>130</v>
      </c>
      <c r="B135" s="7" t="s">
        <v>16</v>
      </c>
      <c r="C135" s="4" t="str">
        <f>HYPERLINK("http://data.overheid.nl/data/dataset/nieuwe-helikopterhaven-niet-toegestaan-omgevingsverordening-2016","Nieuwe helikopterhaven niet toegestaan (Omgevingsverordening 2016)")</f>
        <v>Nieuwe helikopterhaven niet toegestaan (Omgevingsverordening 2016)</v>
      </c>
      <c r="D135" s="7" t="s">
        <v>17</v>
      </c>
      <c r="E135" s="4" t="s">
        <v>18</v>
      </c>
      <c r="F135" s="2" t="s">
        <v>249</v>
      </c>
      <c r="G135" s="4" t="s">
        <v>158</v>
      </c>
      <c r="H135" s="7" t="s">
        <v>21</v>
      </c>
      <c r="I135" s="4" t="s">
        <v>22</v>
      </c>
      <c r="J135" s="8" t="s">
        <v>23</v>
      </c>
      <c r="K135" s="3" t="s">
        <v>19</v>
      </c>
      <c r="L135" s="7" t="s">
        <v>24</v>
      </c>
      <c r="M135" s="4" t="s">
        <v>25</v>
      </c>
      <c r="N135" s="2" t="s">
        <v>26</v>
      </c>
      <c r="O135" s="4">
        <v>2</v>
      </c>
      <c r="P135" s="2"/>
      <c r="Q135" s="4"/>
    </row>
    <row r="136" spans="1:17" ht="31" x14ac:dyDescent="0.25">
      <c r="A136" s="4">
        <v>131</v>
      </c>
      <c r="B136" s="7" t="s">
        <v>16</v>
      </c>
      <c r="C136" s="4" t="str">
        <f>HYPERLINK("http://data.overheid.nl/data/dataset/nieuwe-bedrijventerreinen-toegestaan-omgevingsvisie-2016-2020","Nieuwe bedrijventerreinen toegestaan (Omgevingsvisie 2016-2020)")</f>
        <v>Nieuwe bedrijventerreinen toegestaan (Omgevingsvisie 2016-2020)</v>
      </c>
      <c r="D136" s="7" t="s">
        <v>17</v>
      </c>
      <c r="E136" s="4" t="s">
        <v>18</v>
      </c>
      <c r="F136" s="2" t="s">
        <v>249</v>
      </c>
      <c r="G136" s="4" t="s">
        <v>159</v>
      </c>
      <c r="H136" s="7" t="s">
        <v>21</v>
      </c>
      <c r="I136" s="4" t="s">
        <v>22</v>
      </c>
      <c r="J136" s="8" t="s">
        <v>23</v>
      </c>
      <c r="K136" s="3" t="s">
        <v>19</v>
      </c>
      <c r="L136" s="7" t="s">
        <v>24</v>
      </c>
      <c r="M136" s="4" t="s">
        <v>25</v>
      </c>
      <c r="N136" s="2" t="s">
        <v>26</v>
      </c>
      <c r="O136" s="4">
        <v>2</v>
      </c>
      <c r="P136" s="2"/>
      <c r="Q136" s="4"/>
    </row>
    <row r="137" spans="1:17" ht="31" x14ac:dyDescent="0.25">
      <c r="A137" s="4">
        <v>132</v>
      </c>
      <c r="B137" s="7" t="s">
        <v>16</v>
      </c>
      <c r="C137" s="4" t="str">
        <f>HYPERLINK("http://data.overheid.nl/data/dataset/nieuw-bedrijventerrein-toegestaan-omgevingsverordening-2016","Nieuw bedrijventerrein toegestaan (Omgevingsverordening 2016)")</f>
        <v>Nieuw bedrijventerrein toegestaan (Omgevingsverordening 2016)</v>
      </c>
      <c r="D137" s="7" t="s">
        <v>17</v>
      </c>
      <c r="E137" s="4" t="s">
        <v>18</v>
      </c>
      <c r="F137" s="2" t="s">
        <v>249</v>
      </c>
      <c r="G137" s="4" t="s">
        <v>160</v>
      </c>
      <c r="H137" s="7" t="s">
        <v>21</v>
      </c>
      <c r="I137" s="4" t="s">
        <v>22</v>
      </c>
      <c r="J137" s="8" t="s">
        <v>23</v>
      </c>
      <c r="K137" s="3" t="s">
        <v>19</v>
      </c>
      <c r="L137" s="7" t="s">
        <v>24</v>
      </c>
      <c r="M137" s="4" t="s">
        <v>25</v>
      </c>
      <c r="N137" s="2" t="s">
        <v>26</v>
      </c>
      <c r="O137" s="4">
        <v>2</v>
      </c>
      <c r="P137" s="2"/>
      <c r="Q137" s="4"/>
    </row>
    <row r="138" spans="1:17" ht="217" x14ac:dyDescent="0.25">
      <c r="A138" s="4">
        <v>133</v>
      </c>
      <c r="B138" s="7" t="s">
        <v>16</v>
      </c>
      <c r="C138" s="4" t="str">
        <f>HYPERLINK("http://data.overheid.nl/data/dataset/natura-2000-gebieden-omgevingsvisie-2016-2020","Natura 2000 gebieden (Omgevingsvisie 2016-2020)")</f>
        <v>Natura 2000 gebieden (Omgevingsvisie 2016-2020)</v>
      </c>
      <c r="D138" s="7" t="s">
        <v>17</v>
      </c>
      <c r="E138" s="4" t="s">
        <v>18</v>
      </c>
      <c r="F138" s="2" t="s">
        <v>249</v>
      </c>
      <c r="G138" s="4" t="s">
        <v>161</v>
      </c>
      <c r="H138" s="7" t="s">
        <v>21</v>
      </c>
      <c r="I138" s="4" t="s">
        <v>22</v>
      </c>
      <c r="J138" s="8" t="s">
        <v>23</v>
      </c>
      <c r="K138" s="3" t="s">
        <v>19</v>
      </c>
      <c r="L138" s="7" t="s">
        <v>24</v>
      </c>
      <c r="M138" s="4" t="s">
        <v>25</v>
      </c>
      <c r="N138" s="2" t="s">
        <v>26</v>
      </c>
      <c r="O138" s="4">
        <v>2</v>
      </c>
      <c r="P138" s="2"/>
      <c r="Q138" s="4"/>
    </row>
    <row r="139" spans="1:17" ht="155" x14ac:dyDescent="0.25">
      <c r="A139" s="4">
        <v>134</v>
      </c>
      <c r="B139" s="7" t="s">
        <v>16</v>
      </c>
      <c r="C139" s="4" t="str">
        <f>HYPERLINK("http://data.overheid.nl/data/dataset/nationaal-park-lauwersmeer-omgevingsvisie-2016-2020","Nationaal Park Lauwersmeer (Omgevingsvisie 2016-2020)")</f>
        <v>Nationaal Park Lauwersmeer (Omgevingsvisie 2016-2020)</v>
      </c>
      <c r="D139" s="7" t="s">
        <v>17</v>
      </c>
      <c r="E139" s="4" t="s">
        <v>18</v>
      </c>
      <c r="F139" s="2" t="s">
        <v>249</v>
      </c>
      <c r="G139" s="4" t="s">
        <v>162</v>
      </c>
      <c r="H139" s="7" t="s">
        <v>21</v>
      </c>
      <c r="I139" s="4" t="s">
        <v>22</v>
      </c>
      <c r="J139" s="8" t="s">
        <v>23</v>
      </c>
      <c r="K139" s="3" t="s">
        <v>19</v>
      </c>
      <c r="L139" s="7" t="s">
        <v>24</v>
      </c>
      <c r="M139" s="4" t="s">
        <v>25</v>
      </c>
      <c r="N139" s="2" t="s">
        <v>26</v>
      </c>
      <c r="O139" s="4">
        <v>2</v>
      </c>
      <c r="P139" s="2"/>
      <c r="Q139" s="4"/>
    </row>
    <row r="140" spans="1:17" ht="155" x14ac:dyDescent="0.25">
      <c r="A140" s="4">
        <v>135</v>
      </c>
      <c r="B140" s="7" t="s">
        <v>16</v>
      </c>
      <c r="C140" s="4" t="str">
        <f>HYPERLINK("http://data.overheid.nl/data/dataset/nationaal-landschap-middag-humsterland-omgevingsvisie-2016-2020","Nationaal landschap Middag-Humsterland (Omgevingsvisie 2016-2020)")</f>
        <v>Nationaal landschap Middag-Humsterland (Omgevingsvisie 2016-2020)</v>
      </c>
      <c r="D140" s="7" t="s">
        <v>17</v>
      </c>
      <c r="E140" s="4" t="s">
        <v>18</v>
      </c>
      <c r="F140" s="2" t="s">
        <v>249</v>
      </c>
      <c r="G140" s="4" t="s">
        <v>163</v>
      </c>
      <c r="H140" s="7" t="s">
        <v>21</v>
      </c>
      <c r="I140" s="4" t="s">
        <v>22</v>
      </c>
      <c r="J140" s="8" t="s">
        <v>23</v>
      </c>
      <c r="K140" s="3" t="s">
        <v>19</v>
      </c>
      <c r="L140" s="7" t="s">
        <v>24</v>
      </c>
      <c r="M140" s="4" t="s">
        <v>25</v>
      </c>
      <c r="N140" s="2" t="s">
        <v>26</v>
      </c>
      <c r="O140" s="4">
        <v>2</v>
      </c>
      <c r="P140" s="2"/>
      <c r="Q140" s="4"/>
    </row>
    <row r="141" spans="1:17" ht="170.5" x14ac:dyDescent="0.25">
      <c r="A141" s="4">
        <v>136</v>
      </c>
      <c r="B141" s="7" t="s">
        <v>16</v>
      </c>
      <c r="C141" s="4" t="str">
        <f>HYPERLINK("http://data.overheid.nl/data/dataset/nationaal-landschap-drentsche-aa-omgevingsverordening-2016","Nationaal landschap Drentsche Aa (Omgevingsverordening 2016)")</f>
        <v>Nationaal landschap Drentsche Aa (Omgevingsverordening 2016)</v>
      </c>
      <c r="D141" s="7" t="s">
        <v>17</v>
      </c>
      <c r="E141" s="4" t="s">
        <v>18</v>
      </c>
      <c r="F141" s="2" t="s">
        <v>249</v>
      </c>
      <c r="G141" s="4" t="s">
        <v>164</v>
      </c>
      <c r="H141" s="7" t="s">
        <v>21</v>
      </c>
      <c r="I141" s="4" t="s">
        <v>22</v>
      </c>
      <c r="J141" s="8" t="s">
        <v>23</v>
      </c>
      <c r="K141" s="3" t="s">
        <v>19</v>
      </c>
      <c r="L141" s="7" t="s">
        <v>24</v>
      </c>
      <c r="M141" s="4" t="s">
        <v>25</v>
      </c>
      <c r="N141" s="2" t="s">
        <v>26</v>
      </c>
      <c r="O141" s="4">
        <v>2</v>
      </c>
      <c r="P141" s="2"/>
      <c r="Q141" s="4"/>
    </row>
    <row r="142" spans="1:17" ht="124" x14ac:dyDescent="0.25">
      <c r="A142" s="4">
        <v>137</v>
      </c>
      <c r="B142" s="7" t="s">
        <v>16</v>
      </c>
      <c r="C142" s="4" t="str">
        <f>HYPERLINK("http://data.overheid.nl/data/dataset/militaire-laagvliegroutes-omgevingsvisie-2016-2020","Militaire laagvliegroutes (Omgevingsvisie 2016-2020)")</f>
        <v>Militaire laagvliegroutes (Omgevingsvisie 2016-2020)</v>
      </c>
      <c r="D142" s="7" t="s">
        <v>17</v>
      </c>
      <c r="E142" s="4" t="s">
        <v>18</v>
      </c>
      <c r="F142" s="2" t="s">
        <v>249</v>
      </c>
      <c r="G142" s="4" t="s">
        <v>165</v>
      </c>
      <c r="H142" s="7" t="s">
        <v>21</v>
      </c>
      <c r="I142" s="4" t="s">
        <v>22</v>
      </c>
      <c r="J142" s="8" t="s">
        <v>23</v>
      </c>
      <c r="K142" s="3" t="s">
        <v>19</v>
      </c>
      <c r="L142" s="7" t="s">
        <v>24</v>
      </c>
      <c r="M142" s="4" t="s">
        <v>25</v>
      </c>
      <c r="N142" s="2" t="s">
        <v>26</v>
      </c>
      <c r="O142" s="4">
        <v>2</v>
      </c>
      <c r="P142" s="2"/>
      <c r="Q142" s="4"/>
    </row>
    <row r="143" spans="1:17" ht="62" x14ac:dyDescent="0.25">
      <c r="A143" s="4">
        <v>138</v>
      </c>
      <c r="B143" s="7" t="s">
        <v>16</v>
      </c>
      <c r="C143" s="4" t="str">
        <f>HYPERLINK("http://data.overheid.nl/data/dataset/lintbebouwing-omgevingsvisie-2016-2020","Lintbebouwing (Omgevingsvisie 2016-2020)")</f>
        <v>Lintbebouwing (Omgevingsvisie 2016-2020)</v>
      </c>
      <c r="D143" s="7" t="s">
        <v>17</v>
      </c>
      <c r="E143" s="4" t="s">
        <v>18</v>
      </c>
      <c r="F143" s="2" t="s">
        <v>249</v>
      </c>
      <c r="G143" s="4" t="s">
        <v>166</v>
      </c>
      <c r="H143" s="7" t="s">
        <v>21</v>
      </c>
      <c r="I143" s="4" t="s">
        <v>22</v>
      </c>
      <c r="J143" s="8" t="s">
        <v>23</v>
      </c>
      <c r="K143" s="3" t="s">
        <v>19</v>
      </c>
      <c r="L143" s="7" t="s">
        <v>24</v>
      </c>
      <c r="M143" s="4" t="s">
        <v>25</v>
      </c>
      <c r="N143" s="2" t="s">
        <v>26</v>
      </c>
      <c r="O143" s="4">
        <v>2</v>
      </c>
      <c r="P143" s="2"/>
      <c r="Q143" s="4"/>
    </row>
    <row r="144" spans="1:17" ht="108.5" x14ac:dyDescent="0.25">
      <c r="A144" s="4">
        <v>139</v>
      </c>
      <c r="B144" s="7" t="s">
        <v>16</v>
      </c>
      <c r="C144" s="4" t="str">
        <f>HYPERLINK("http://data.overheid.nl/data/dataset/lange-afstand-wandel-law-routes-omgevingsvisie-2016-2020","Lange Afstand Wandel (LAW)routes (Omgevingsvisie 2016-2020)")</f>
        <v>Lange Afstand Wandel (LAW)routes (Omgevingsvisie 2016-2020)</v>
      </c>
      <c r="D144" s="7" t="s">
        <v>17</v>
      </c>
      <c r="E144" s="4" t="s">
        <v>18</v>
      </c>
      <c r="F144" s="2" t="s">
        <v>249</v>
      </c>
      <c r="G144" s="4" t="s">
        <v>167</v>
      </c>
      <c r="H144" s="7" t="s">
        <v>21</v>
      </c>
      <c r="I144" s="4" t="s">
        <v>22</v>
      </c>
      <c r="J144" s="8" t="s">
        <v>23</v>
      </c>
      <c r="K144" s="3" t="s">
        <v>19</v>
      </c>
      <c r="L144" s="7" t="s">
        <v>24</v>
      </c>
      <c r="M144" s="4" t="s">
        <v>25</v>
      </c>
      <c r="N144" s="2" t="s">
        <v>26</v>
      </c>
      <c r="O144" s="4">
        <v>2</v>
      </c>
      <c r="P144" s="2"/>
      <c r="Q144" s="4"/>
    </row>
    <row r="145" spans="1:17" ht="108.5" x14ac:dyDescent="0.25">
      <c r="A145" s="4">
        <v>140</v>
      </c>
      <c r="B145" s="7" t="s">
        <v>16</v>
      </c>
      <c r="C145" s="4" t="str">
        <f>HYPERLINK("http://data.overheid.nl/data/dataset/landschapsontwikkelingszones-omgevingsvisie-2016-2020","Landschapsontwikkelingszones (Omgevingsvisie 2016-2020)")</f>
        <v>Landschapsontwikkelingszones (Omgevingsvisie 2016-2020)</v>
      </c>
      <c r="D145" s="7" t="s">
        <v>17</v>
      </c>
      <c r="E145" s="4" t="s">
        <v>18</v>
      </c>
      <c r="F145" s="2" t="s">
        <v>249</v>
      </c>
      <c r="G145" s="4" t="s">
        <v>168</v>
      </c>
      <c r="H145" s="7" t="s">
        <v>21</v>
      </c>
      <c r="I145" s="4" t="s">
        <v>22</v>
      </c>
      <c r="J145" s="8" t="s">
        <v>23</v>
      </c>
      <c r="K145" s="3" t="s">
        <v>19</v>
      </c>
      <c r="L145" s="7" t="s">
        <v>24</v>
      </c>
      <c r="M145" s="4" t="s">
        <v>25</v>
      </c>
      <c r="N145" s="2" t="s">
        <v>26</v>
      </c>
      <c r="O145" s="4">
        <v>2</v>
      </c>
      <c r="P145" s="2"/>
      <c r="Q145" s="4"/>
    </row>
    <row r="146" spans="1:17" ht="77.5" x14ac:dyDescent="0.25">
      <c r="A146" s="4">
        <v>141</v>
      </c>
      <c r="B146" s="7" t="s">
        <v>16</v>
      </c>
      <c r="C146" s="4" t="str">
        <f>HYPERLINK("http://data.overheid.nl/data/dataset/landschap-met-herkenbare-opstrekkende-verkaveling-omgverordening-2016","Landschap met herkenbare opstrekkende verkaveling (OmgVerordening 2016)")</f>
        <v>Landschap met herkenbare opstrekkende verkaveling (OmgVerordening 2016)</v>
      </c>
      <c r="D146" s="7" t="s">
        <v>17</v>
      </c>
      <c r="E146" s="4" t="s">
        <v>18</v>
      </c>
      <c r="F146" s="2" t="s">
        <v>249</v>
      </c>
      <c r="G146" s="4" t="s">
        <v>169</v>
      </c>
      <c r="H146" s="7" t="s">
        <v>21</v>
      </c>
      <c r="I146" s="4" t="s">
        <v>22</v>
      </c>
      <c r="J146" s="8" t="s">
        <v>23</v>
      </c>
      <c r="K146" s="3" t="s">
        <v>19</v>
      </c>
      <c r="L146" s="7" t="s">
        <v>24</v>
      </c>
      <c r="M146" s="4" t="s">
        <v>25</v>
      </c>
      <c r="N146" s="2" t="s">
        <v>26</v>
      </c>
      <c r="O146" s="4">
        <v>2</v>
      </c>
      <c r="P146" s="2"/>
      <c r="Q146" s="4"/>
    </row>
    <row r="147" spans="1:17" ht="77.5" x14ac:dyDescent="0.25">
      <c r="A147" s="4">
        <v>142</v>
      </c>
      <c r="B147" s="7" t="s">
        <v>16</v>
      </c>
      <c r="C147" s="4" t="str">
        <f>HYPERLINK("http://data.overheid.nl/data/dataset/landschap-met-herkenbare-onregelmatige-blokverkaveling-omgverord-2016","Landschap met herkenbare onregelmatige blokverkaveling (OmgVerord. 2016)")</f>
        <v>Landschap met herkenbare onregelmatige blokverkaveling (OmgVerord. 2016)</v>
      </c>
      <c r="D147" s="7" t="s">
        <v>17</v>
      </c>
      <c r="E147" s="4" t="s">
        <v>18</v>
      </c>
      <c r="F147" s="2" t="s">
        <v>249</v>
      </c>
      <c r="G147" s="4" t="s">
        <v>170</v>
      </c>
      <c r="H147" s="7" t="s">
        <v>21</v>
      </c>
      <c r="I147" s="4" t="s">
        <v>22</v>
      </c>
      <c r="J147" s="8" t="s">
        <v>23</v>
      </c>
      <c r="K147" s="3" t="s">
        <v>19</v>
      </c>
      <c r="L147" s="7" t="s">
        <v>24</v>
      </c>
      <c r="M147" s="4" t="s">
        <v>25</v>
      </c>
      <c r="N147" s="2" t="s">
        <v>26</v>
      </c>
      <c r="O147" s="4">
        <v>2</v>
      </c>
      <c r="P147" s="2"/>
      <c r="Q147" s="4"/>
    </row>
    <row r="148" spans="1:17" ht="108.5" x14ac:dyDescent="0.25">
      <c r="A148" s="4">
        <v>143</v>
      </c>
      <c r="B148" s="7" t="s">
        <v>16</v>
      </c>
      <c r="C148" s="4" t="str">
        <f>HYPERLINK("http://data.overheid.nl/data/dataset/landgoederen-omgevingsvisie-2016-2020","Landgoederen (Omgevingsvisie 2016-2020)")</f>
        <v>Landgoederen (Omgevingsvisie 2016-2020)</v>
      </c>
      <c r="D148" s="7" t="s">
        <v>17</v>
      </c>
      <c r="E148" s="4" t="s">
        <v>18</v>
      </c>
      <c r="F148" s="2" t="s">
        <v>249</v>
      </c>
      <c r="G148" s="4" t="s">
        <v>171</v>
      </c>
      <c r="H148" s="7" t="s">
        <v>21</v>
      </c>
      <c r="I148" s="4" t="s">
        <v>22</v>
      </c>
      <c r="J148" s="8" t="s">
        <v>23</v>
      </c>
      <c r="K148" s="3" t="s">
        <v>19</v>
      </c>
      <c r="L148" s="7" t="s">
        <v>24</v>
      </c>
      <c r="M148" s="4" t="s">
        <v>25</v>
      </c>
      <c r="N148" s="2" t="s">
        <v>26</v>
      </c>
      <c r="O148" s="4">
        <v>2</v>
      </c>
      <c r="P148" s="2"/>
      <c r="Q148" s="4"/>
    </row>
    <row r="149" spans="1:17" ht="108.5" x14ac:dyDescent="0.25">
      <c r="A149" s="4">
        <v>144</v>
      </c>
      <c r="B149" s="7" t="s">
        <v>16</v>
      </c>
      <c r="C149" s="4" t="str">
        <f>HYPERLINK("http://data.overheid.nl/data/dataset/landelijke-fiets-lf-routes-omgevingsvisie-2016-2020","Landelijke Fiets(LF)routes (Omgevingsvisie 2016-2020)")</f>
        <v>Landelijke Fiets(LF)routes (Omgevingsvisie 2016-2020)</v>
      </c>
      <c r="D149" s="7" t="s">
        <v>17</v>
      </c>
      <c r="E149" s="4" t="s">
        <v>18</v>
      </c>
      <c r="F149" s="2" t="s">
        <v>249</v>
      </c>
      <c r="G149" s="4" t="s">
        <v>172</v>
      </c>
      <c r="H149" s="7" t="s">
        <v>21</v>
      </c>
      <c r="I149" s="4" t="s">
        <v>22</v>
      </c>
      <c r="J149" s="8" t="s">
        <v>23</v>
      </c>
      <c r="K149" s="3" t="s">
        <v>19</v>
      </c>
      <c r="L149" s="7" t="s">
        <v>24</v>
      </c>
      <c r="M149" s="4" t="s">
        <v>25</v>
      </c>
      <c r="N149" s="2" t="s">
        <v>26</v>
      </c>
      <c r="O149" s="4">
        <v>2</v>
      </c>
      <c r="P149" s="2"/>
      <c r="Q149" s="4"/>
    </row>
    <row r="150" spans="1:17" ht="93" x14ac:dyDescent="0.25">
      <c r="A150" s="4">
        <v>145</v>
      </c>
      <c r="B150" s="7" t="s">
        <v>16</v>
      </c>
      <c r="C150" s="4" t="str">
        <f>HYPERLINK("http://data.overheid.nl/data/dataset/laaggelegen-gebieden-omgevingsvisie-2016-2020","Laaggelegen gebieden (Omgevingsvisie 2016-2020)")</f>
        <v>Laaggelegen gebieden (Omgevingsvisie 2016-2020)</v>
      </c>
      <c r="D150" s="7" t="s">
        <v>17</v>
      </c>
      <c r="E150" s="4" t="s">
        <v>18</v>
      </c>
      <c r="F150" s="2" t="s">
        <v>249</v>
      </c>
      <c r="G150" s="4" t="s">
        <v>173</v>
      </c>
      <c r="H150" s="7" t="s">
        <v>21</v>
      </c>
      <c r="I150" s="4" t="s">
        <v>22</v>
      </c>
      <c r="J150" s="8" t="s">
        <v>23</v>
      </c>
      <c r="K150" s="3" t="s">
        <v>19</v>
      </c>
      <c r="L150" s="7" t="s">
        <v>24</v>
      </c>
      <c r="M150" s="4" t="s">
        <v>25</v>
      </c>
      <c r="N150" s="2" t="s">
        <v>26</v>
      </c>
      <c r="O150" s="4">
        <v>2</v>
      </c>
      <c r="P150" s="2"/>
      <c r="Q150" s="4"/>
    </row>
    <row r="151" spans="1:17" ht="139.5" x14ac:dyDescent="0.25">
      <c r="A151" s="4">
        <v>146</v>
      </c>
      <c r="B151" s="7" t="s">
        <v>16</v>
      </c>
      <c r="C151" s="4" t="str">
        <f>HYPERLINK("http://data.overheid.nl/data/dataset/kustverdediging-omgevingsvisie-2016-2020","Kustverdediging (Omgevingsvisie 2016-2020)")</f>
        <v>Kustverdediging (Omgevingsvisie 2016-2020)</v>
      </c>
      <c r="D151" s="7" t="s">
        <v>17</v>
      </c>
      <c r="E151" s="4" t="s">
        <v>18</v>
      </c>
      <c r="F151" s="2" t="s">
        <v>249</v>
      </c>
      <c r="G151" s="4" t="s">
        <v>174</v>
      </c>
      <c r="H151" s="7" t="s">
        <v>21</v>
      </c>
      <c r="I151" s="4" t="s">
        <v>22</v>
      </c>
      <c r="J151" s="8" t="s">
        <v>23</v>
      </c>
      <c r="K151" s="3" t="s">
        <v>19</v>
      </c>
      <c r="L151" s="7" t="s">
        <v>24</v>
      </c>
      <c r="M151" s="4" t="s">
        <v>25</v>
      </c>
      <c r="N151" s="2" t="s">
        <v>26</v>
      </c>
      <c r="O151" s="4">
        <v>2</v>
      </c>
      <c r="P151" s="2"/>
      <c r="Q151" s="4"/>
    </row>
    <row r="152" spans="1:17" ht="62" x14ac:dyDescent="0.25">
      <c r="A152" s="4">
        <v>147</v>
      </c>
      <c r="B152" s="7" t="s">
        <v>16</v>
      </c>
      <c r="C152" s="4" t="str">
        <f>HYPERLINK("http://data.overheid.nl/data/dataset/kleine-luchtvaartterreinen-omgevingsvisie-2016-2020","Kleine luchtvaartterreinen (Omgevingsvisie 2016-2020)")</f>
        <v>Kleine luchtvaartterreinen (Omgevingsvisie 2016-2020)</v>
      </c>
      <c r="D152" s="7" t="s">
        <v>17</v>
      </c>
      <c r="E152" s="4" t="s">
        <v>18</v>
      </c>
      <c r="F152" s="2" t="s">
        <v>249</v>
      </c>
      <c r="G152" s="4" t="s">
        <v>175</v>
      </c>
      <c r="H152" s="7" t="s">
        <v>21</v>
      </c>
      <c r="I152" s="4" t="s">
        <v>22</v>
      </c>
      <c r="J152" s="8" t="s">
        <v>23</v>
      </c>
      <c r="K152" s="3" t="s">
        <v>19</v>
      </c>
      <c r="L152" s="7" t="s">
        <v>24</v>
      </c>
      <c r="M152" s="4" t="s">
        <v>25</v>
      </c>
      <c r="N152" s="2" t="s">
        <v>26</v>
      </c>
      <c r="O152" s="4">
        <v>2</v>
      </c>
      <c r="P152" s="2"/>
      <c r="Q152" s="4"/>
    </row>
    <row r="153" spans="1:17" ht="93" x14ac:dyDescent="0.25">
      <c r="A153" s="4">
        <v>148</v>
      </c>
      <c r="B153" s="7" t="s">
        <v>16</v>
      </c>
      <c r="C153" s="4" t="str">
        <f>HYPERLINK("http://data.overheid.nl/data/dataset/karakteristieke-wegen-omgevingsvisie-2016-2020","Karakteristieke wegen (Omgevingsvisie 2016-2020)")</f>
        <v>Karakteristieke wegen (Omgevingsvisie 2016-2020)</v>
      </c>
      <c r="D153" s="7" t="s">
        <v>17</v>
      </c>
      <c r="E153" s="4" t="s">
        <v>18</v>
      </c>
      <c r="F153" s="2" t="s">
        <v>249</v>
      </c>
      <c r="G153" s="4" t="s">
        <v>176</v>
      </c>
      <c r="H153" s="7" t="s">
        <v>21</v>
      </c>
      <c r="I153" s="4" t="s">
        <v>22</v>
      </c>
      <c r="J153" s="8" t="s">
        <v>23</v>
      </c>
      <c r="K153" s="3" t="s">
        <v>19</v>
      </c>
      <c r="L153" s="7" t="s">
        <v>24</v>
      </c>
      <c r="M153" s="4" t="s">
        <v>25</v>
      </c>
      <c r="N153" s="2" t="s">
        <v>26</v>
      </c>
      <c r="O153" s="4">
        <v>2</v>
      </c>
      <c r="P153" s="2"/>
      <c r="Q153" s="4"/>
    </row>
    <row r="154" spans="1:17" ht="77.5" x14ac:dyDescent="0.25">
      <c r="A154" s="4">
        <v>149</v>
      </c>
      <c r="B154" s="7" t="s">
        <v>16</v>
      </c>
      <c r="C154" s="4" t="str">
        <f>HYPERLINK("http://data.overheid.nl/data/dataset/karakteristieke-wegen-middag-humsterland-omgevingsverordening-2016","Karakteristieke wegen Middag-Humsterland (Omgevingsverordening 2016)")</f>
        <v>Karakteristieke wegen Middag-Humsterland (Omgevingsverordening 2016)</v>
      </c>
      <c r="D154" s="7" t="s">
        <v>17</v>
      </c>
      <c r="E154" s="4" t="s">
        <v>18</v>
      </c>
      <c r="F154" s="2" t="s">
        <v>249</v>
      </c>
      <c r="G154" s="4" t="s">
        <v>177</v>
      </c>
      <c r="H154" s="7" t="s">
        <v>21</v>
      </c>
      <c r="I154" s="4" t="s">
        <v>22</v>
      </c>
      <c r="J154" s="8" t="s">
        <v>23</v>
      </c>
      <c r="K154" s="3" t="s">
        <v>19</v>
      </c>
      <c r="L154" s="7" t="s">
        <v>24</v>
      </c>
      <c r="M154" s="4" t="s">
        <v>25</v>
      </c>
      <c r="N154" s="2" t="s">
        <v>26</v>
      </c>
      <c r="O154" s="4">
        <v>2</v>
      </c>
      <c r="P154" s="2"/>
      <c r="Q154" s="4"/>
    </row>
    <row r="155" spans="1:17" ht="77.5" x14ac:dyDescent="0.25">
      <c r="A155" s="4">
        <v>150</v>
      </c>
      <c r="B155" s="7" t="s">
        <v>16</v>
      </c>
      <c r="C155" s="4" t="str">
        <f>HYPERLINK("http://data.overheid.nl/data/dataset/karakteristieke-waterlopen-omgevingsvisie-2016-2020","Karakteristieke waterlopen (Omgevingsvisie 2016-2020)")</f>
        <v>Karakteristieke waterlopen (Omgevingsvisie 2016-2020)</v>
      </c>
      <c r="D155" s="7" t="s">
        <v>17</v>
      </c>
      <c r="E155" s="4" t="s">
        <v>18</v>
      </c>
      <c r="F155" s="2" t="s">
        <v>249</v>
      </c>
      <c r="G155" s="4" t="s">
        <v>178</v>
      </c>
      <c r="H155" s="7" t="s">
        <v>21</v>
      </c>
      <c r="I155" s="4" t="s">
        <v>22</v>
      </c>
      <c r="J155" s="8" t="s">
        <v>23</v>
      </c>
      <c r="K155" s="3" t="s">
        <v>19</v>
      </c>
      <c r="L155" s="7" t="s">
        <v>24</v>
      </c>
      <c r="M155" s="4" t="s">
        <v>25</v>
      </c>
      <c r="N155" s="2" t="s">
        <v>26</v>
      </c>
      <c r="O155" s="4">
        <v>2</v>
      </c>
      <c r="P155" s="2"/>
      <c r="Q155" s="4"/>
    </row>
    <row r="156" spans="1:17" ht="77.5" x14ac:dyDescent="0.25">
      <c r="A156" s="4">
        <v>151</v>
      </c>
      <c r="B156" s="7" t="s">
        <v>16</v>
      </c>
      <c r="C156" s="4" t="str">
        <f>HYPERLINK("http://data.overheid.nl/data/dataset/karakteristieke-waterlopen-omgevingsverordening-2016","Karakteristieke waterlopen (Omgevingsverordening 2016)")</f>
        <v>Karakteristieke waterlopen (Omgevingsverordening 2016)</v>
      </c>
      <c r="D156" s="7" t="s">
        <v>17</v>
      </c>
      <c r="E156" s="4" t="s">
        <v>18</v>
      </c>
      <c r="F156" s="2" t="s">
        <v>249</v>
      </c>
      <c r="G156" s="4" t="s">
        <v>179</v>
      </c>
      <c r="H156" s="7" t="s">
        <v>21</v>
      </c>
      <c r="I156" s="4" t="s">
        <v>22</v>
      </c>
      <c r="J156" s="8" t="s">
        <v>23</v>
      </c>
      <c r="K156" s="3" t="s">
        <v>19</v>
      </c>
      <c r="L156" s="7" t="s">
        <v>24</v>
      </c>
      <c r="M156" s="4" t="s">
        <v>25</v>
      </c>
      <c r="N156" s="2" t="s">
        <v>26</v>
      </c>
      <c r="O156" s="4">
        <v>2</v>
      </c>
      <c r="P156" s="2"/>
      <c r="Q156" s="4"/>
    </row>
    <row r="157" spans="1:17" ht="46.5" x14ac:dyDescent="0.25">
      <c r="A157" s="4">
        <v>152</v>
      </c>
      <c r="B157" s="7" t="s">
        <v>16</v>
      </c>
      <c r="C157" s="4" t="str">
        <f>HYPERLINK("http://data.overheid.nl/data/dataset/karakteristieke-sloten-middag-humsterland-omgevingsverordening-2016","Karakteristieke sloten Middag-Humsterland (Omgevingsverordening 2016)")</f>
        <v>Karakteristieke sloten Middag-Humsterland (Omgevingsverordening 2016)</v>
      </c>
      <c r="D157" s="7" t="s">
        <v>17</v>
      </c>
      <c r="E157" s="4" t="s">
        <v>18</v>
      </c>
      <c r="F157" s="2" t="s">
        <v>249</v>
      </c>
      <c r="G157" s="4" t="s">
        <v>180</v>
      </c>
      <c r="H157" s="7" t="s">
        <v>21</v>
      </c>
      <c r="I157" s="4" t="s">
        <v>22</v>
      </c>
      <c r="J157" s="8" t="s">
        <v>23</v>
      </c>
      <c r="K157" s="3" t="s">
        <v>19</v>
      </c>
      <c r="L157" s="7" t="s">
        <v>24</v>
      </c>
      <c r="M157" s="4" t="s">
        <v>25</v>
      </c>
      <c r="N157" s="2" t="s">
        <v>26</v>
      </c>
      <c r="O157" s="4">
        <v>2</v>
      </c>
      <c r="P157" s="2"/>
      <c r="Q157" s="4"/>
    </row>
    <row r="158" spans="1:17" ht="62" x14ac:dyDescent="0.25">
      <c r="A158" s="4">
        <v>153</v>
      </c>
      <c r="B158" s="7" t="s">
        <v>16</v>
      </c>
      <c r="C158" s="4" t="str">
        <f>HYPERLINK("http://data.overheid.nl/data/dataset/karakteristieke-sloten-middag-humsterland-met-wijzigingsbevoegdheid-pv16","Karakteristieke sloten Middag-Humsterland met wijzigingsbevoegdheid (PV16)")</f>
        <v>Karakteristieke sloten Middag-Humsterland met wijzigingsbevoegdheid (PV16)</v>
      </c>
      <c r="D158" s="7" t="s">
        <v>17</v>
      </c>
      <c r="E158" s="4" t="s">
        <v>18</v>
      </c>
      <c r="F158" s="2" t="s">
        <v>249</v>
      </c>
      <c r="G158" s="4" t="s">
        <v>181</v>
      </c>
      <c r="H158" s="7" t="s">
        <v>21</v>
      </c>
      <c r="I158" s="4" t="s">
        <v>22</v>
      </c>
      <c r="J158" s="8" t="s">
        <v>23</v>
      </c>
      <c r="K158" s="3" t="s">
        <v>19</v>
      </c>
      <c r="L158" s="7" t="s">
        <v>24</v>
      </c>
      <c r="M158" s="4" t="s">
        <v>25</v>
      </c>
      <c r="N158" s="2" t="s">
        <v>26</v>
      </c>
      <c r="O158" s="4">
        <v>2</v>
      </c>
      <c r="P158" s="2"/>
      <c r="Q158" s="4"/>
    </row>
    <row r="159" spans="1:17" ht="46.5" x14ac:dyDescent="0.25">
      <c r="A159" s="4">
        <v>154</v>
      </c>
      <c r="B159" s="7" t="s">
        <v>16</v>
      </c>
      <c r="C159" s="4" t="str">
        <f>HYPERLINK("http://data.overheid.nl/data/dataset/karakteristieke-sloten-appingedam-delfzijl-omgevingsverordening-2016","Karakteristieke sloten Appingedam-Delfzijl (Omgevingsverordening 2016)")</f>
        <v>Karakteristieke sloten Appingedam-Delfzijl (Omgevingsverordening 2016)</v>
      </c>
      <c r="D159" s="7" t="s">
        <v>17</v>
      </c>
      <c r="E159" s="4" t="s">
        <v>18</v>
      </c>
      <c r="F159" s="2" t="s">
        <v>249</v>
      </c>
      <c r="G159" s="4" t="s">
        <v>182</v>
      </c>
      <c r="H159" s="7" t="s">
        <v>21</v>
      </c>
      <c r="I159" s="4" t="s">
        <v>22</v>
      </c>
      <c r="J159" s="8" t="s">
        <v>23</v>
      </c>
      <c r="K159" s="3" t="s">
        <v>19</v>
      </c>
      <c r="L159" s="7" t="s">
        <v>24</v>
      </c>
      <c r="M159" s="4" t="s">
        <v>25</v>
      </c>
      <c r="N159" s="2" t="s">
        <v>26</v>
      </c>
      <c r="O159" s="4">
        <v>2</v>
      </c>
      <c r="P159" s="2"/>
      <c r="Q159" s="4"/>
    </row>
    <row r="160" spans="1:17" ht="93" x14ac:dyDescent="0.25">
      <c r="A160" s="4">
        <v>155</v>
      </c>
      <c r="B160" s="7" t="s">
        <v>16</v>
      </c>
      <c r="C160" s="4" t="str">
        <f>HYPERLINK("http://data.overheid.nl/data/dataset/karakteristieke-laagten-omgevingsvisie-2016-2020","Karakteristieke laagten (Omgevingsvisie 2016-2020)")</f>
        <v>Karakteristieke laagten (Omgevingsvisie 2016-2020)</v>
      </c>
      <c r="D160" s="7" t="s">
        <v>17</v>
      </c>
      <c r="E160" s="4" t="s">
        <v>18</v>
      </c>
      <c r="F160" s="2" t="s">
        <v>249</v>
      </c>
      <c r="G160" s="4" t="s">
        <v>183</v>
      </c>
      <c r="H160" s="7" t="s">
        <v>21</v>
      </c>
      <c r="I160" s="4" t="s">
        <v>22</v>
      </c>
      <c r="J160" s="8" t="s">
        <v>23</v>
      </c>
      <c r="K160" s="3" t="s">
        <v>19</v>
      </c>
      <c r="L160" s="7" t="s">
        <v>24</v>
      </c>
      <c r="M160" s="4" t="s">
        <v>25</v>
      </c>
      <c r="N160" s="2" t="s">
        <v>26</v>
      </c>
      <c r="O160" s="4">
        <v>2</v>
      </c>
      <c r="P160" s="2"/>
      <c r="Q160" s="4"/>
    </row>
    <row r="161" spans="1:17" ht="93" x14ac:dyDescent="0.25">
      <c r="A161" s="4">
        <v>156</v>
      </c>
      <c r="B161" s="7" t="s">
        <v>16</v>
      </c>
      <c r="C161" s="4" t="str">
        <f>HYPERLINK("http://data.overheid.nl/data/dataset/karakteristieke-laagten-omgevingsverordening-2016","Karakteristieke laagten (Omgevingsverordening 2016)")</f>
        <v>Karakteristieke laagten (Omgevingsverordening 2016)</v>
      </c>
      <c r="D161" s="7" t="s">
        <v>17</v>
      </c>
      <c r="E161" s="4" t="s">
        <v>18</v>
      </c>
      <c r="F161" s="2" t="s">
        <v>249</v>
      </c>
      <c r="G161" s="4" t="s">
        <v>184</v>
      </c>
      <c r="H161" s="7" t="s">
        <v>21</v>
      </c>
      <c r="I161" s="4" t="s">
        <v>22</v>
      </c>
      <c r="J161" s="8" t="s">
        <v>23</v>
      </c>
      <c r="K161" s="3" t="s">
        <v>19</v>
      </c>
      <c r="L161" s="7" t="s">
        <v>24</v>
      </c>
      <c r="M161" s="4" t="s">
        <v>25</v>
      </c>
      <c r="N161" s="2" t="s">
        <v>26</v>
      </c>
      <c r="O161" s="4">
        <v>2</v>
      </c>
      <c r="P161" s="2"/>
      <c r="Q161" s="4"/>
    </row>
    <row r="162" spans="1:17" ht="93" x14ac:dyDescent="0.25">
      <c r="A162" s="4">
        <v>157</v>
      </c>
      <c r="B162" s="7" t="s">
        <v>16</v>
      </c>
      <c r="C162" s="4" t="str">
        <f>HYPERLINK("http://data.overheid.nl/data/dataset/kanalen-en-wijken-omgevingsvisie-2016-2020","Kanalen en wijken (Omgevingsvisie 2016-2020)")</f>
        <v>Kanalen en wijken (Omgevingsvisie 2016-2020)</v>
      </c>
      <c r="D162" s="7" t="s">
        <v>17</v>
      </c>
      <c r="E162" s="4" t="s">
        <v>18</v>
      </c>
      <c r="F162" s="2" t="s">
        <v>249</v>
      </c>
      <c r="G162" s="4" t="s">
        <v>185</v>
      </c>
      <c r="H162" s="7" t="s">
        <v>21</v>
      </c>
      <c r="I162" s="4" t="s">
        <v>22</v>
      </c>
      <c r="J162" s="8" t="s">
        <v>23</v>
      </c>
      <c r="K162" s="3" t="s">
        <v>19</v>
      </c>
      <c r="L162" s="7" t="s">
        <v>24</v>
      </c>
      <c r="M162" s="4" t="s">
        <v>25</v>
      </c>
      <c r="N162" s="2" t="s">
        <v>26</v>
      </c>
      <c r="O162" s="4">
        <v>2</v>
      </c>
      <c r="P162" s="2"/>
      <c r="Q162" s="4"/>
    </row>
    <row r="163" spans="1:17" ht="139.5" x14ac:dyDescent="0.25">
      <c r="A163" s="4">
        <v>158</v>
      </c>
      <c r="B163" s="7" t="s">
        <v>16</v>
      </c>
      <c r="C163" s="4" t="str">
        <f>HYPERLINK("http://data.overheid.nl/data/dataset/kanalen-en-wijken-omgevingsverordening-2016","Kanalen en wijken (Omgevingsverordening 2016)")</f>
        <v>Kanalen en wijken (Omgevingsverordening 2016)</v>
      </c>
      <c r="D163" s="7" t="s">
        <v>17</v>
      </c>
      <c r="E163" s="4" t="s">
        <v>18</v>
      </c>
      <c r="F163" s="2" t="s">
        <v>249</v>
      </c>
      <c r="G163" s="4" t="s">
        <v>186</v>
      </c>
      <c r="H163" s="7" t="s">
        <v>21</v>
      </c>
      <c r="I163" s="4" t="s">
        <v>22</v>
      </c>
      <c r="J163" s="8" t="s">
        <v>23</v>
      </c>
      <c r="K163" s="3" t="s">
        <v>19</v>
      </c>
      <c r="L163" s="7" t="s">
        <v>24</v>
      </c>
      <c r="M163" s="4" t="s">
        <v>25</v>
      </c>
      <c r="N163" s="2" t="s">
        <v>26</v>
      </c>
      <c r="O163" s="4">
        <v>2</v>
      </c>
      <c r="P163" s="2"/>
      <c r="Q163" s="4"/>
    </row>
    <row r="164" spans="1:17" ht="62" x14ac:dyDescent="0.25">
      <c r="A164" s="4">
        <v>159</v>
      </c>
      <c r="B164" s="7" t="s">
        <v>16</v>
      </c>
      <c r="C164" s="4" t="str">
        <f>HYPERLINK("http://data.overheid.nl/data/dataset/houtsingelgebied-zuidelijk-westerkwartier-omgevingsverordening-2016","Houtsingelgebied Zuidelijk Westerkwartier (Omgevingsverordening 2016)")</f>
        <v>Houtsingelgebied Zuidelijk Westerkwartier (Omgevingsverordening 2016)</v>
      </c>
      <c r="D164" s="7" t="s">
        <v>17</v>
      </c>
      <c r="E164" s="4" t="s">
        <v>18</v>
      </c>
      <c r="F164" s="2" t="s">
        <v>249</v>
      </c>
      <c r="G164" s="4" t="s">
        <v>187</v>
      </c>
      <c r="H164" s="7" t="s">
        <v>21</v>
      </c>
      <c r="I164" s="4" t="s">
        <v>22</v>
      </c>
      <c r="J164" s="8" t="s">
        <v>23</v>
      </c>
      <c r="K164" s="3" t="s">
        <v>19</v>
      </c>
      <c r="L164" s="7" t="s">
        <v>24</v>
      </c>
      <c r="M164" s="4" t="s">
        <v>25</v>
      </c>
      <c r="N164" s="2" t="s">
        <v>26</v>
      </c>
      <c r="O164" s="4">
        <v>2</v>
      </c>
      <c r="P164" s="2"/>
      <c r="Q164" s="4"/>
    </row>
    <row r="165" spans="1:17" ht="62" x14ac:dyDescent="0.25">
      <c r="A165" s="4">
        <v>160</v>
      </c>
      <c r="B165" s="7" t="s">
        <v>16</v>
      </c>
      <c r="C165" s="4" t="str">
        <f>HYPERLINK("http://data.overheid.nl/data/dataset/hoogspanningsleiding-eemshaven-vierverlaten-omgevingsvisie-2016-2020","Hoogspanningsleiding Eemshaven Vierverlaten (Omgevingsvisie 2016-2020)")</f>
        <v>Hoogspanningsleiding Eemshaven Vierverlaten (Omgevingsvisie 2016-2020)</v>
      </c>
      <c r="D165" s="7" t="s">
        <v>17</v>
      </c>
      <c r="E165" s="4" t="s">
        <v>18</v>
      </c>
      <c r="F165" s="2" t="s">
        <v>249</v>
      </c>
      <c r="G165" s="4" t="s">
        <v>188</v>
      </c>
      <c r="H165" s="7" t="s">
        <v>21</v>
      </c>
      <c r="I165" s="4" t="s">
        <v>22</v>
      </c>
      <c r="J165" s="8" t="s">
        <v>23</v>
      </c>
      <c r="K165" s="3" t="s">
        <v>19</v>
      </c>
      <c r="L165" s="7" t="s">
        <v>24</v>
      </c>
      <c r="M165" s="4" t="s">
        <v>25</v>
      </c>
      <c r="N165" s="2" t="s">
        <v>26</v>
      </c>
      <c r="O165" s="4">
        <v>2</v>
      </c>
      <c r="P165" s="2"/>
      <c r="Q165" s="4"/>
    </row>
    <row r="166" spans="1:17" ht="77.5" x14ac:dyDescent="0.25">
      <c r="A166" s="4">
        <v>161</v>
      </c>
      <c r="B166" s="7" t="s">
        <v>16</v>
      </c>
      <c r="C166" s="4" t="str">
        <f>HYPERLINK("http://data.overheid.nl/data/dataset/herkenbare-verkaveling-omgevingsvisie-2016-2020","Herkenbare verkaveling (Omgevingsvisie 2016-2020)")</f>
        <v>Herkenbare verkaveling (Omgevingsvisie 2016-2020)</v>
      </c>
      <c r="D166" s="7" t="s">
        <v>17</v>
      </c>
      <c r="E166" s="4" t="s">
        <v>18</v>
      </c>
      <c r="F166" s="2" t="s">
        <v>249</v>
      </c>
      <c r="G166" s="4" t="s">
        <v>189</v>
      </c>
      <c r="H166" s="7" t="s">
        <v>21</v>
      </c>
      <c r="I166" s="4" t="s">
        <v>22</v>
      </c>
      <c r="J166" s="8" t="s">
        <v>23</v>
      </c>
      <c r="K166" s="3" t="s">
        <v>19</v>
      </c>
      <c r="L166" s="7" t="s">
        <v>24</v>
      </c>
      <c r="M166" s="4" t="s">
        <v>25</v>
      </c>
      <c r="N166" s="2" t="s">
        <v>26</v>
      </c>
      <c r="O166" s="4">
        <v>2</v>
      </c>
      <c r="P166" s="2"/>
      <c r="Q166" s="4"/>
    </row>
    <row r="167" spans="1:17" ht="77.5" x14ac:dyDescent="0.25">
      <c r="A167" s="4">
        <v>162</v>
      </c>
      <c r="B167" s="7" t="s">
        <v>16</v>
      </c>
      <c r="C167" s="4" t="str">
        <f>HYPERLINK("http://data.overheid.nl/data/dataset/grootschalig-open-landschap-omgevingsvisie-2016-2020","Grootschalig open landschap (Omgevingsvisie 2016-2020)")</f>
        <v>Grootschalig open landschap (Omgevingsvisie 2016-2020)</v>
      </c>
      <c r="D167" s="7" t="s">
        <v>17</v>
      </c>
      <c r="E167" s="4" t="s">
        <v>18</v>
      </c>
      <c r="F167" s="2" t="s">
        <v>249</v>
      </c>
      <c r="G167" s="4" t="s">
        <v>190</v>
      </c>
      <c r="H167" s="7" t="s">
        <v>21</v>
      </c>
      <c r="I167" s="4" t="s">
        <v>22</v>
      </c>
      <c r="J167" s="8" t="s">
        <v>23</v>
      </c>
      <c r="K167" s="3" t="s">
        <v>19</v>
      </c>
      <c r="L167" s="7" t="s">
        <v>24</v>
      </c>
      <c r="M167" s="4" t="s">
        <v>25</v>
      </c>
      <c r="N167" s="2" t="s">
        <v>26</v>
      </c>
      <c r="O167" s="4">
        <v>2</v>
      </c>
      <c r="P167" s="2"/>
      <c r="Q167" s="4"/>
    </row>
    <row r="168" spans="1:17" ht="77.5" x14ac:dyDescent="0.25">
      <c r="A168" s="4">
        <v>163</v>
      </c>
      <c r="B168" s="7" t="s">
        <v>16</v>
      </c>
      <c r="C168" s="4" t="str">
        <f>HYPERLINK("http://data.overheid.nl/data/dataset/grootschalig-open-landschap-omgevingsverordening-2016","Grootschalig open landschap (Omgevingsverordening 2016)")</f>
        <v>Grootschalig open landschap (Omgevingsverordening 2016)</v>
      </c>
      <c r="D168" s="7" t="s">
        <v>17</v>
      </c>
      <c r="E168" s="4" t="s">
        <v>18</v>
      </c>
      <c r="F168" s="2" t="s">
        <v>249</v>
      </c>
      <c r="G168" s="4" t="s">
        <v>191</v>
      </c>
      <c r="H168" s="7" t="s">
        <v>21</v>
      </c>
      <c r="I168" s="4" t="s">
        <v>22</v>
      </c>
      <c r="J168" s="8" t="s">
        <v>23</v>
      </c>
      <c r="K168" s="3" t="s">
        <v>19</v>
      </c>
      <c r="L168" s="7" t="s">
        <v>24</v>
      </c>
      <c r="M168" s="4" t="s">
        <v>25</v>
      </c>
      <c r="N168" s="2" t="s">
        <v>26</v>
      </c>
      <c r="O168" s="4">
        <v>2</v>
      </c>
      <c r="P168" s="2"/>
      <c r="Q168" s="4"/>
    </row>
    <row r="169" spans="1:17" ht="124" x14ac:dyDescent="0.25">
      <c r="A169" s="4">
        <v>164</v>
      </c>
      <c r="B169" s="7" t="s">
        <v>16</v>
      </c>
      <c r="C169" s="4" t="str">
        <f>HYPERLINK("http://data.overheid.nl/data/dataset/grondwaterbeschermingsgebied-omgevingsvisie-2016-2020","Grondwaterbeschermingsgebied (Omgevingsvisie 2016-2020)")</f>
        <v>Grondwaterbeschermingsgebied (Omgevingsvisie 2016-2020)</v>
      </c>
      <c r="D169" s="7" t="s">
        <v>17</v>
      </c>
      <c r="E169" s="4" t="s">
        <v>18</v>
      </c>
      <c r="F169" s="2" t="s">
        <v>249</v>
      </c>
      <c r="G169" s="4" t="s">
        <v>192</v>
      </c>
      <c r="H169" s="7" t="s">
        <v>21</v>
      </c>
      <c r="I169" s="4" t="s">
        <v>22</v>
      </c>
      <c r="J169" s="8" t="s">
        <v>23</v>
      </c>
      <c r="K169" s="3" t="s">
        <v>19</v>
      </c>
      <c r="L169" s="7" t="s">
        <v>24</v>
      </c>
      <c r="M169" s="4" t="s">
        <v>25</v>
      </c>
      <c r="N169" s="2" t="s">
        <v>26</v>
      </c>
      <c r="O169" s="4">
        <v>2</v>
      </c>
      <c r="P169" s="2"/>
      <c r="Q169" s="4"/>
    </row>
    <row r="170" spans="1:17" ht="124" x14ac:dyDescent="0.25">
      <c r="A170" s="4">
        <v>165</v>
      </c>
      <c r="B170" s="7" t="s">
        <v>16</v>
      </c>
      <c r="C170" s="4" t="str">
        <f>HYPERLINK("http://data.overheid.nl/data/dataset/grondwaterbeschermingsgebied-omgevingsverordening-2016","Grondwaterbeschermingsgebied (Omgevingsverordening 2016)")</f>
        <v>Grondwaterbeschermingsgebied (Omgevingsverordening 2016)</v>
      </c>
      <c r="D170" s="7" t="s">
        <v>17</v>
      </c>
      <c r="E170" s="4" t="s">
        <v>18</v>
      </c>
      <c r="F170" s="2" t="s">
        <v>249</v>
      </c>
      <c r="G170" s="4" t="s">
        <v>193</v>
      </c>
      <c r="H170" s="7" t="s">
        <v>21</v>
      </c>
      <c r="I170" s="4" t="s">
        <v>22</v>
      </c>
      <c r="J170" s="8" t="s">
        <v>23</v>
      </c>
      <c r="K170" s="3" t="s">
        <v>19</v>
      </c>
      <c r="L170" s="7" t="s">
        <v>24</v>
      </c>
      <c r="M170" s="4" t="s">
        <v>25</v>
      </c>
      <c r="N170" s="2" t="s">
        <v>26</v>
      </c>
      <c r="O170" s="4">
        <v>2</v>
      </c>
      <c r="P170" s="2"/>
      <c r="Q170" s="4"/>
    </row>
    <row r="171" spans="1:17" ht="93" x14ac:dyDescent="0.25">
      <c r="A171" s="4">
        <v>166</v>
      </c>
      <c r="B171" s="7" t="s">
        <v>16</v>
      </c>
      <c r="C171" s="4" t="str">
        <f>HYPERLINK("http://data.overheid.nl/data/dataset/glaciale-ruggen-omgevingsvisie-2016-2020","Glaciale ruggen (Omgevingsvisie 2016-2020)")</f>
        <v>Glaciale ruggen (Omgevingsvisie 2016-2020)</v>
      </c>
      <c r="D171" s="7" t="s">
        <v>17</v>
      </c>
      <c r="E171" s="4" t="s">
        <v>18</v>
      </c>
      <c r="F171" s="2" t="s">
        <v>249</v>
      </c>
      <c r="G171" s="4" t="s">
        <v>194</v>
      </c>
      <c r="H171" s="7" t="s">
        <v>21</v>
      </c>
      <c r="I171" s="4" t="s">
        <v>22</v>
      </c>
      <c r="J171" s="8" t="s">
        <v>23</v>
      </c>
      <c r="K171" s="3" t="s">
        <v>19</v>
      </c>
      <c r="L171" s="7" t="s">
        <v>24</v>
      </c>
      <c r="M171" s="4" t="s">
        <v>25</v>
      </c>
      <c r="N171" s="2" t="s">
        <v>26</v>
      </c>
      <c r="O171" s="4">
        <v>2</v>
      </c>
      <c r="P171" s="2"/>
      <c r="Q171" s="4"/>
    </row>
    <row r="172" spans="1:17" ht="77.5" x14ac:dyDescent="0.25">
      <c r="A172" s="4">
        <v>167</v>
      </c>
      <c r="B172" s="7" t="s">
        <v>16</v>
      </c>
      <c r="C172" s="4" t="str">
        <f>HYPERLINK("http://data.overheid.nl/data/dataset/glaciale-ruggen-omgevingsverordening-2016","Glaciale ruggen (Omgevingsverordening 2016)")</f>
        <v>Glaciale ruggen (Omgevingsverordening 2016)</v>
      </c>
      <c r="D172" s="7" t="s">
        <v>17</v>
      </c>
      <c r="E172" s="4" t="s">
        <v>18</v>
      </c>
      <c r="F172" s="2" t="s">
        <v>249</v>
      </c>
      <c r="G172" s="4" t="s">
        <v>195</v>
      </c>
      <c r="H172" s="7" t="s">
        <v>21</v>
      </c>
      <c r="I172" s="4" t="s">
        <v>22</v>
      </c>
      <c r="J172" s="8" t="s">
        <v>23</v>
      </c>
      <c r="K172" s="3" t="s">
        <v>19</v>
      </c>
      <c r="L172" s="7" t="s">
        <v>24</v>
      </c>
      <c r="M172" s="4" t="s">
        <v>25</v>
      </c>
      <c r="N172" s="2" t="s">
        <v>26</v>
      </c>
      <c r="O172" s="4">
        <v>2</v>
      </c>
      <c r="P172" s="2"/>
      <c r="Q172" s="4"/>
    </row>
    <row r="173" spans="1:17" ht="93" x14ac:dyDescent="0.25">
      <c r="A173" s="4">
        <v>168</v>
      </c>
      <c r="B173" s="7" t="s">
        <v>16</v>
      </c>
      <c r="C173" s="4" t="str">
        <f>HYPERLINK("http://data.overheid.nl/data/dataset/gesloten-stortplaatsen-omgevingsvisie-2016-2020","Gesloten stortplaatsen (Omgevingsvisie 2016-2020)")</f>
        <v>Gesloten stortplaatsen (Omgevingsvisie 2016-2020)</v>
      </c>
      <c r="D173" s="7" t="s">
        <v>17</v>
      </c>
      <c r="E173" s="4" t="s">
        <v>18</v>
      </c>
      <c r="F173" s="2" t="s">
        <v>249</v>
      </c>
      <c r="G173" s="4" t="s">
        <v>196</v>
      </c>
      <c r="H173" s="7" t="s">
        <v>21</v>
      </c>
      <c r="I173" s="4" t="s">
        <v>22</v>
      </c>
      <c r="J173" s="8" t="s">
        <v>23</v>
      </c>
      <c r="K173" s="3" t="s">
        <v>19</v>
      </c>
      <c r="L173" s="7" t="s">
        <v>24</v>
      </c>
      <c r="M173" s="4" t="s">
        <v>25</v>
      </c>
      <c r="N173" s="2" t="s">
        <v>26</v>
      </c>
      <c r="O173" s="4">
        <v>2</v>
      </c>
      <c r="P173" s="2"/>
      <c r="Q173" s="4"/>
    </row>
    <row r="174" spans="1:17" ht="93" x14ac:dyDescent="0.25">
      <c r="A174" s="4">
        <v>169</v>
      </c>
      <c r="B174" s="7" t="s">
        <v>16</v>
      </c>
      <c r="C174" s="4" t="str">
        <f>HYPERLINK("http://data.overheid.nl/data/dataset/gesloten-stortplaatsen-omgevingsverordening-2016","Gesloten stortplaatsen (Omgevingsverordening 2016)")</f>
        <v>Gesloten stortplaatsen (Omgevingsverordening 2016)</v>
      </c>
      <c r="D174" s="7" t="s">
        <v>17</v>
      </c>
      <c r="E174" s="4" t="s">
        <v>18</v>
      </c>
      <c r="F174" s="2" t="s">
        <v>249</v>
      </c>
      <c r="G174" s="4" t="s">
        <v>197</v>
      </c>
      <c r="H174" s="7" t="s">
        <v>21</v>
      </c>
      <c r="I174" s="4" t="s">
        <v>22</v>
      </c>
      <c r="J174" s="8" t="s">
        <v>23</v>
      </c>
      <c r="K174" s="3" t="s">
        <v>19</v>
      </c>
      <c r="L174" s="7" t="s">
        <v>24</v>
      </c>
      <c r="M174" s="4" t="s">
        <v>25</v>
      </c>
      <c r="N174" s="2" t="s">
        <v>26</v>
      </c>
      <c r="O174" s="4">
        <v>2</v>
      </c>
      <c r="P174" s="2"/>
      <c r="Q174" s="4"/>
    </row>
    <row r="175" spans="1:17" ht="62" x14ac:dyDescent="0.25">
      <c r="A175" s="4">
        <v>170</v>
      </c>
      <c r="B175" s="7" t="s">
        <v>16</v>
      </c>
      <c r="C175" s="4" t="str">
        <f>HYPERLINK("http://data.overheid.nl/data/dataset/gereserveerd-trace-wegverbinding-omgevingsvisie-2016-2020","Gereserveerd tracé wegverbinding (Omgevingsvisie 2016-2020)")</f>
        <v>Gereserveerd tracé wegverbinding (Omgevingsvisie 2016-2020)</v>
      </c>
      <c r="D175" s="7" t="s">
        <v>17</v>
      </c>
      <c r="E175" s="4" t="s">
        <v>18</v>
      </c>
      <c r="F175" s="2" t="s">
        <v>249</v>
      </c>
      <c r="G175" s="4" t="s">
        <v>198</v>
      </c>
      <c r="H175" s="7" t="s">
        <v>21</v>
      </c>
      <c r="I175" s="4" t="s">
        <v>22</v>
      </c>
      <c r="J175" s="8" t="s">
        <v>23</v>
      </c>
      <c r="K175" s="3" t="s">
        <v>19</v>
      </c>
      <c r="L175" s="7" t="s">
        <v>24</v>
      </c>
      <c r="M175" s="4" t="s">
        <v>25</v>
      </c>
      <c r="N175" s="2" t="s">
        <v>26</v>
      </c>
      <c r="O175" s="4">
        <v>2</v>
      </c>
      <c r="P175" s="2"/>
      <c r="Q175" s="4"/>
    </row>
    <row r="176" spans="1:17" ht="62" x14ac:dyDescent="0.25">
      <c r="A176" s="4">
        <v>171</v>
      </c>
      <c r="B176" s="7" t="s">
        <v>16</v>
      </c>
      <c r="C176" s="4" t="str">
        <f>HYPERLINK("http://data.overheid.nl/data/dataset/gereserveerd-trace-wegverbinding-omgevingsverordening-2016","Gereserveerd tracé wegverbinding (Omgevingsverordening 2016)")</f>
        <v>Gereserveerd tracé wegverbinding (Omgevingsverordening 2016)</v>
      </c>
      <c r="D176" s="7" t="s">
        <v>17</v>
      </c>
      <c r="E176" s="4" t="s">
        <v>18</v>
      </c>
      <c r="F176" s="2" t="s">
        <v>249</v>
      </c>
      <c r="G176" s="4" t="s">
        <v>199</v>
      </c>
      <c r="H176" s="7" t="s">
        <v>21</v>
      </c>
      <c r="I176" s="4" t="s">
        <v>22</v>
      </c>
      <c r="J176" s="8" t="s">
        <v>23</v>
      </c>
      <c r="K176" s="3" t="s">
        <v>19</v>
      </c>
      <c r="L176" s="7" t="s">
        <v>24</v>
      </c>
      <c r="M176" s="4" t="s">
        <v>25</v>
      </c>
      <c r="N176" s="2" t="s">
        <v>26</v>
      </c>
      <c r="O176" s="4">
        <v>2</v>
      </c>
      <c r="P176" s="2"/>
      <c r="Q176" s="4"/>
    </row>
    <row r="177" spans="1:17" ht="46.5" x14ac:dyDescent="0.25">
      <c r="A177" s="4">
        <v>172</v>
      </c>
      <c r="B177" s="7" t="s">
        <v>16</v>
      </c>
      <c r="C177" s="4" t="str">
        <f>HYPERLINK("http://data.overheid.nl/data/dataset/gereserveerd-trace-spoorverbinding-omgevingsvisie-2016-2020","Gereserveerd tracé spoorverbinding (Omgevingsvisie 2016-2020)")</f>
        <v>Gereserveerd tracé spoorverbinding (Omgevingsvisie 2016-2020)</v>
      </c>
      <c r="D177" s="7" t="s">
        <v>17</v>
      </c>
      <c r="E177" s="4" t="s">
        <v>18</v>
      </c>
      <c r="F177" s="2" t="s">
        <v>249</v>
      </c>
      <c r="G177" s="4" t="s">
        <v>200</v>
      </c>
      <c r="H177" s="7" t="s">
        <v>21</v>
      </c>
      <c r="I177" s="4" t="s">
        <v>22</v>
      </c>
      <c r="J177" s="8" t="s">
        <v>23</v>
      </c>
      <c r="K177" s="3" t="s">
        <v>19</v>
      </c>
      <c r="L177" s="7" t="s">
        <v>24</v>
      </c>
      <c r="M177" s="4" t="s">
        <v>25</v>
      </c>
      <c r="N177" s="2" t="s">
        <v>26</v>
      </c>
      <c r="O177" s="4">
        <v>2</v>
      </c>
      <c r="P177" s="2"/>
      <c r="Q177" s="4"/>
    </row>
    <row r="178" spans="1:17" ht="31" x14ac:dyDescent="0.25">
      <c r="A178" s="4">
        <v>173</v>
      </c>
      <c r="B178" s="7" t="s">
        <v>16</v>
      </c>
      <c r="C178" s="4" t="str">
        <f>HYPERLINK("http://data.overheid.nl/data/dataset/gereserveerd-trace-spoorverbinding-omgevingsverordening-2016","Gereserveerd tracé spoorverbinding (Omgevingsverordening 2016)")</f>
        <v>Gereserveerd tracé spoorverbinding (Omgevingsverordening 2016)</v>
      </c>
      <c r="D178" s="7" t="s">
        <v>17</v>
      </c>
      <c r="E178" s="4" t="s">
        <v>18</v>
      </c>
      <c r="F178" s="2" t="s">
        <v>249</v>
      </c>
      <c r="G178" s="4" t="s">
        <v>201</v>
      </c>
      <c r="H178" s="7" t="s">
        <v>21</v>
      </c>
      <c r="I178" s="4" t="s">
        <v>22</v>
      </c>
      <c r="J178" s="8" t="s">
        <v>23</v>
      </c>
      <c r="K178" s="3" t="s">
        <v>19</v>
      </c>
      <c r="L178" s="7" t="s">
        <v>24</v>
      </c>
      <c r="M178" s="4" t="s">
        <v>25</v>
      </c>
      <c r="N178" s="2" t="s">
        <v>26</v>
      </c>
      <c r="O178" s="4">
        <v>2</v>
      </c>
      <c r="P178" s="2"/>
      <c r="Q178" s="4"/>
    </row>
    <row r="179" spans="1:17" ht="77.5" x14ac:dyDescent="0.25">
      <c r="A179" s="4">
        <v>174</v>
      </c>
      <c r="B179" s="7" t="s">
        <v>16</v>
      </c>
      <c r="C179" s="4" t="str">
        <f>HYPERLINK("http://data.overheid.nl/data/dataset/gereserveerd-trace-ondergrondse-hoogspanningsleiding-omg-visie-2016-2020","Gereserveerd tracé ondergrondse hoogspanningsleiding (Omg.Visie 2016-2020)")</f>
        <v>Gereserveerd tracé ondergrondse hoogspanningsleiding (Omg.Visie 2016-2020)</v>
      </c>
      <c r="D179" s="7" t="s">
        <v>17</v>
      </c>
      <c r="E179" s="4" t="s">
        <v>18</v>
      </c>
      <c r="F179" s="2" t="s">
        <v>249</v>
      </c>
      <c r="G179" s="4" t="s">
        <v>202</v>
      </c>
      <c r="H179" s="7" t="s">
        <v>21</v>
      </c>
      <c r="I179" s="4" t="s">
        <v>22</v>
      </c>
      <c r="J179" s="8" t="s">
        <v>23</v>
      </c>
      <c r="K179" s="3" t="s">
        <v>19</v>
      </c>
      <c r="L179" s="7" t="s">
        <v>24</v>
      </c>
      <c r="M179" s="4" t="s">
        <v>25</v>
      </c>
      <c r="N179" s="2" t="s">
        <v>26</v>
      </c>
      <c r="O179" s="4">
        <v>2</v>
      </c>
      <c r="P179" s="2"/>
      <c r="Q179" s="4"/>
    </row>
    <row r="180" spans="1:17" ht="77.5" x14ac:dyDescent="0.25">
      <c r="A180" s="4">
        <v>175</v>
      </c>
      <c r="B180" s="7" t="s">
        <v>16</v>
      </c>
      <c r="C180" s="4" t="str">
        <f>HYPERLINK("http://data.overheid.nl/data/dataset/gereserveerd-trace-ondergrondse-hoogspanningsleiding-omgevingsverord-2016","Gereserveerd tracé ondergrondse hoogspanningsleiding (Omgevingsverord.2016)")</f>
        <v>Gereserveerd tracé ondergrondse hoogspanningsleiding (Omgevingsverord.2016)</v>
      </c>
      <c r="D180" s="7" t="s">
        <v>17</v>
      </c>
      <c r="E180" s="4" t="s">
        <v>18</v>
      </c>
      <c r="F180" s="2" t="s">
        <v>249</v>
      </c>
      <c r="G180" s="4" t="s">
        <v>203</v>
      </c>
      <c r="H180" s="7" t="s">
        <v>21</v>
      </c>
      <c r="I180" s="4" t="s">
        <v>22</v>
      </c>
      <c r="J180" s="8" t="s">
        <v>23</v>
      </c>
      <c r="K180" s="3" t="s">
        <v>19</v>
      </c>
      <c r="L180" s="7" t="s">
        <v>24</v>
      </c>
      <c r="M180" s="4" t="s">
        <v>25</v>
      </c>
      <c r="N180" s="2" t="s">
        <v>26</v>
      </c>
      <c r="O180" s="4">
        <v>2</v>
      </c>
      <c r="P180" s="2"/>
      <c r="Q180" s="4"/>
    </row>
    <row r="181" spans="1:17" ht="62" x14ac:dyDescent="0.25">
      <c r="A181" s="4">
        <v>176</v>
      </c>
      <c r="B181" s="7" t="s">
        <v>16</v>
      </c>
      <c r="C181" s="4" t="str">
        <f>HYPERLINK("http://data.overheid.nl/data/dataset/gebiedsnormen-regionale-wateroverlast-omgevingsverordening-2016","Gebiedsnormen regionale wateroverlast (Omgevingsverordening 2016)")</f>
        <v>Gebiedsnormen regionale wateroverlast (Omgevingsverordening 2016)</v>
      </c>
      <c r="D181" s="7" t="s">
        <v>17</v>
      </c>
      <c r="E181" s="4" t="s">
        <v>18</v>
      </c>
      <c r="F181" s="2" t="s">
        <v>249</v>
      </c>
      <c r="G181" s="4" t="s">
        <v>204</v>
      </c>
      <c r="H181" s="7" t="s">
        <v>21</v>
      </c>
      <c r="I181" s="4" t="s">
        <v>22</v>
      </c>
      <c r="J181" s="8" t="s">
        <v>23</v>
      </c>
      <c r="K181" s="3" t="s">
        <v>19</v>
      </c>
      <c r="L181" s="7" t="s">
        <v>24</v>
      </c>
      <c r="M181" s="4" t="s">
        <v>25</v>
      </c>
      <c r="N181" s="2" t="s">
        <v>26</v>
      </c>
      <c r="O181" s="4">
        <v>2</v>
      </c>
      <c r="P181" s="2"/>
      <c r="Q181" s="4"/>
    </row>
    <row r="182" spans="1:17" ht="93" x14ac:dyDescent="0.25">
      <c r="A182" s="4">
        <v>177</v>
      </c>
      <c r="B182" s="7" t="s">
        <v>16</v>
      </c>
      <c r="C182" s="4" t="str">
        <f>HYPERLINK("http://data.overheid.nl/data/dataset/gebieden-met-verbod-op-fysische-bodemaantasting-omgevingsvisie-2016-2020","Gebieden met verbod op fysische bodemaantasting (Omgevingsvisie 2016-2020)")</f>
        <v>Gebieden met verbod op fysische bodemaantasting (Omgevingsvisie 2016-2020)</v>
      </c>
      <c r="D182" s="7" t="s">
        <v>17</v>
      </c>
      <c r="E182" s="4" t="s">
        <v>18</v>
      </c>
      <c r="F182" s="2" t="s">
        <v>249</v>
      </c>
      <c r="G182" s="4" t="s">
        <v>205</v>
      </c>
      <c r="H182" s="7" t="s">
        <v>21</v>
      </c>
      <c r="I182" s="4" t="s">
        <v>22</v>
      </c>
      <c r="J182" s="8" t="s">
        <v>23</v>
      </c>
      <c r="K182" s="3" t="s">
        <v>19</v>
      </c>
      <c r="L182" s="7" t="s">
        <v>24</v>
      </c>
      <c r="M182" s="4" t="s">
        <v>25</v>
      </c>
      <c r="N182" s="2" t="s">
        <v>26</v>
      </c>
      <c r="O182" s="4">
        <v>2</v>
      </c>
      <c r="P182" s="2"/>
      <c r="Q182" s="4"/>
    </row>
    <row r="183" spans="1:17" ht="93" x14ac:dyDescent="0.25">
      <c r="A183" s="4">
        <v>178</v>
      </c>
      <c r="B183" s="7" t="s">
        <v>16</v>
      </c>
      <c r="C183" s="4" t="str">
        <f>HYPERLINK("http://data.overheid.nl/data/dataset/gebieden-met-verbod-op-fysische-bodemaantasting-omgevingsverordening-2016","Gebieden met verbod op fysische bodemaantasting (Omgevingsverordening 2016)")</f>
        <v>Gebieden met verbod op fysische bodemaantasting (Omgevingsverordening 2016)</v>
      </c>
      <c r="D183" s="7" t="s">
        <v>17</v>
      </c>
      <c r="E183" s="4" t="s">
        <v>18</v>
      </c>
      <c r="F183" s="2" t="s">
        <v>249</v>
      </c>
      <c r="G183" s="4" t="s">
        <v>206</v>
      </c>
      <c r="H183" s="7" t="s">
        <v>21</v>
      </c>
      <c r="I183" s="4" t="s">
        <v>22</v>
      </c>
      <c r="J183" s="8" t="s">
        <v>23</v>
      </c>
      <c r="K183" s="3" t="s">
        <v>19</v>
      </c>
      <c r="L183" s="7" t="s">
        <v>24</v>
      </c>
      <c r="M183" s="4" t="s">
        <v>25</v>
      </c>
      <c r="N183" s="2" t="s">
        <v>26</v>
      </c>
      <c r="O183" s="4">
        <v>2</v>
      </c>
      <c r="P183" s="2"/>
      <c r="Q183" s="4"/>
    </row>
    <row r="184" spans="1:17" ht="108.5" x14ac:dyDescent="0.25">
      <c r="A184" s="4">
        <v>179</v>
      </c>
      <c r="B184" s="7" t="s">
        <v>16</v>
      </c>
      <c r="C184" s="4" t="str">
        <f>HYPERLINK("http://data.overheid.nl/data/dataset/gebieden-met-veiligheidsnormen-regionale-waterkeringen-hoogte-t300-stabiliteit-min-t100-omgevingsver","Gebieden met veiligheidsnormen regionale waterkeringen: hoogte T300; stabiliteit min. T100 (Omgevingsverordening 2016)")</f>
        <v>Gebieden met veiligheidsnormen regionale waterkeringen: hoogte T300; stabiliteit min. T100 (Omgevingsverordening 2016)</v>
      </c>
      <c r="D184" s="7" t="s">
        <v>17</v>
      </c>
      <c r="E184" s="4" t="s">
        <v>18</v>
      </c>
      <c r="F184" s="2" t="s">
        <v>249</v>
      </c>
      <c r="G184" s="4" t="s">
        <v>207</v>
      </c>
      <c r="H184" s="7" t="s">
        <v>21</v>
      </c>
      <c r="I184" s="4" t="s">
        <v>22</v>
      </c>
      <c r="J184" s="8" t="s">
        <v>23</v>
      </c>
      <c r="K184" s="3" t="s">
        <v>19</v>
      </c>
      <c r="L184" s="7" t="s">
        <v>24</v>
      </c>
      <c r="M184" s="4" t="s">
        <v>25</v>
      </c>
      <c r="N184" s="2" t="s">
        <v>26</v>
      </c>
      <c r="O184" s="4">
        <v>2</v>
      </c>
      <c r="P184" s="2"/>
      <c r="Q184" s="4"/>
    </row>
    <row r="185" spans="1:17" ht="108.5" x14ac:dyDescent="0.25">
      <c r="A185" s="4">
        <v>180</v>
      </c>
      <c r="B185" s="7" t="s">
        <v>16</v>
      </c>
      <c r="C185" s="4" t="str">
        <f>HYPERLINK("http://data.overheid.nl/data/dataset/gebieden-met-veiligheidsnormen-regionale-waterkeringen-hoogte-t100-stabiliteit-min-t100-omgevingsver","Gebieden met veiligheidsnormen regionale waterkeringen: hoogte T100; stabiliteit min. T100 (Omgevingsverordening 2016)")</f>
        <v>Gebieden met veiligheidsnormen regionale waterkeringen: hoogte T100; stabiliteit min. T100 (Omgevingsverordening 2016)</v>
      </c>
      <c r="D185" s="7" t="s">
        <v>17</v>
      </c>
      <c r="E185" s="4" t="s">
        <v>18</v>
      </c>
      <c r="F185" s="2" t="s">
        <v>249</v>
      </c>
      <c r="G185" s="4" t="s">
        <v>208</v>
      </c>
      <c r="H185" s="7" t="s">
        <v>21</v>
      </c>
      <c r="I185" s="4" t="s">
        <v>22</v>
      </c>
      <c r="J185" s="8" t="s">
        <v>23</v>
      </c>
      <c r="K185" s="3" t="s">
        <v>19</v>
      </c>
      <c r="L185" s="7" t="s">
        <v>24</v>
      </c>
      <c r="M185" s="4" t="s">
        <v>25</v>
      </c>
      <c r="N185" s="2" t="s">
        <v>26</v>
      </c>
      <c r="O185" s="4">
        <v>2</v>
      </c>
      <c r="P185" s="2"/>
      <c r="Q185" s="4"/>
    </row>
    <row r="186" spans="1:17" ht="108.5" x14ac:dyDescent="0.25">
      <c r="A186" s="4">
        <v>181</v>
      </c>
      <c r="B186" s="7" t="s">
        <v>16</v>
      </c>
      <c r="C186" s="4" t="str">
        <f>HYPERLINK("http://data.overheid.nl/data/dataset/gebieden-met-veiligheidsnormen-regionale-waterkeringen-hoogte-t1000-stabiliteit-min-t100-omgevingsve","Gebieden met veiligheidsnormen regionale waterkeringen: hoogte T1000; stabiliteit min. T100 (Omgevingsverordening 2016)")</f>
        <v>Gebieden met veiligheidsnormen regionale waterkeringen: hoogte T1000; stabiliteit min. T100 (Omgevingsverordening 2016)</v>
      </c>
      <c r="D186" s="7" t="s">
        <v>17</v>
      </c>
      <c r="E186" s="4" t="s">
        <v>18</v>
      </c>
      <c r="F186" s="2" t="s">
        <v>249</v>
      </c>
      <c r="G186" s="4" t="s">
        <v>209</v>
      </c>
      <c r="H186" s="7" t="s">
        <v>21</v>
      </c>
      <c r="I186" s="4" t="s">
        <v>22</v>
      </c>
      <c r="J186" s="8" t="s">
        <v>23</v>
      </c>
      <c r="K186" s="3" t="s">
        <v>19</v>
      </c>
      <c r="L186" s="7" t="s">
        <v>24</v>
      </c>
      <c r="M186" s="4" t="s">
        <v>25</v>
      </c>
      <c r="N186" s="2" t="s">
        <v>26</v>
      </c>
      <c r="O186" s="4">
        <v>2</v>
      </c>
      <c r="P186" s="2"/>
      <c r="Q186" s="4"/>
    </row>
    <row r="187" spans="1:17" ht="77.5" x14ac:dyDescent="0.25">
      <c r="A187" s="4">
        <v>182</v>
      </c>
      <c r="B187" s="7" t="s">
        <v>16</v>
      </c>
      <c r="C187" s="4" t="str">
        <f>HYPERLINK("http://data.overheid.nl/data/dataset/foerageergebieden-ganzen-omgevingsvisie-2016-2020","Foerageergebieden ganzen (Omgevingsvisie 2016-2020)")</f>
        <v>Foerageergebieden ganzen (Omgevingsvisie 2016-2020)</v>
      </c>
      <c r="D187" s="7" t="s">
        <v>17</v>
      </c>
      <c r="E187" s="4" t="s">
        <v>18</v>
      </c>
      <c r="F187" s="2" t="s">
        <v>249</v>
      </c>
      <c r="G187" s="4" t="s">
        <v>210</v>
      </c>
      <c r="H187" s="7" t="s">
        <v>21</v>
      </c>
      <c r="I187" s="4" t="s">
        <v>22</v>
      </c>
      <c r="J187" s="8" t="s">
        <v>23</v>
      </c>
      <c r="K187" s="3" t="s">
        <v>19</v>
      </c>
      <c r="L187" s="7" t="s">
        <v>24</v>
      </c>
      <c r="M187" s="4" t="s">
        <v>25</v>
      </c>
      <c r="N187" s="2" t="s">
        <v>26</v>
      </c>
      <c r="O187" s="4">
        <v>2</v>
      </c>
      <c r="P187" s="2"/>
      <c r="Q187" s="4"/>
    </row>
    <row r="188" spans="1:17" ht="108.5" x14ac:dyDescent="0.25">
      <c r="A188" s="4">
        <v>183</v>
      </c>
      <c r="B188" s="7" t="s">
        <v>16</v>
      </c>
      <c r="C188" s="4" t="str">
        <f>HYPERLINK("http://data.overheid.nl/data/dataset/fietsroutes-plus-fietsinfrastructuur-omgevingsvisie-2016-2020","Fietsroutes Plus / fietsinfrastructuur (Omgevingsvisie 2016-2020)")</f>
        <v>Fietsroutes Plus / fietsinfrastructuur (Omgevingsvisie 2016-2020)</v>
      </c>
      <c r="D188" s="7" t="s">
        <v>17</v>
      </c>
      <c r="E188" s="4" t="s">
        <v>18</v>
      </c>
      <c r="F188" s="2" t="s">
        <v>249</v>
      </c>
      <c r="G188" s="4" t="s">
        <v>211</v>
      </c>
      <c r="H188" s="7" t="s">
        <v>21</v>
      </c>
      <c r="I188" s="4" t="s">
        <v>22</v>
      </c>
      <c r="J188" s="8" t="s">
        <v>23</v>
      </c>
      <c r="K188" s="3" t="s">
        <v>19</v>
      </c>
      <c r="L188" s="7" t="s">
        <v>24</v>
      </c>
      <c r="M188" s="4" t="s">
        <v>25</v>
      </c>
      <c r="N188" s="2" t="s">
        <v>26</v>
      </c>
      <c r="O188" s="4">
        <v>2</v>
      </c>
      <c r="P188" s="2"/>
      <c r="Q188" s="4"/>
    </row>
    <row r="189" spans="1:17" ht="62" x14ac:dyDescent="0.25">
      <c r="A189" s="4">
        <v>184</v>
      </c>
      <c r="B189" s="7" t="s">
        <v>16</v>
      </c>
      <c r="C189" s="4" t="str">
        <f>HYPERLINK("http://data.overheid.nl/data/dataset/essen-omgevingsvisie-2016-2020","Essen (Omgevingsvisie 2016-2020)")</f>
        <v>Essen (Omgevingsvisie 2016-2020)</v>
      </c>
      <c r="D189" s="7" t="s">
        <v>17</v>
      </c>
      <c r="E189" s="4" t="s">
        <v>18</v>
      </c>
      <c r="F189" s="2" t="s">
        <v>249</v>
      </c>
      <c r="G189" s="4" t="s">
        <v>212</v>
      </c>
      <c r="H189" s="7" t="s">
        <v>21</v>
      </c>
      <c r="I189" s="4" t="s">
        <v>22</v>
      </c>
      <c r="J189" s="8" t="s">
        <v>23</v>
      </c>
      <c r="K189" s="3" t="s">
        <v>19</v>
      </c>
      <c r="L189" s="7" t="s">
        <v>24</v>
      </c>
      <c r="M189" s="4" t="s">
        <v>25</v>
      </c>
      <c r="N189" s="2" t="s">
        <v>26</v>
      </c>
      <c r="O189" s="4">
        <v>2</v>
      </c>
      <c r="P189" s="2"/>
      <c r="Q189" s="4"/>
    </row>
    <row r="190" spans="1:17" ht="62" x14ac:dyDescent="0.25">
      <c r="A190" s="4">
        <v>185</v>
      </c>
      <c r="B190" s="7" t="s">
        <v>16</v>
      </c>
      <c r="C190" s="4" t="str">
        <f>HYPERLINK("http://data.overheid.nl/data/dataset/essen-omgevingsverordening-2016","Essen (Omgevingsverordening 2016)")</f>
        <v>Essen (Omgevingsverordening 2016)</v>
      </c>
      <c r="D190" s="7" t="s">
        <v>17</v>
      </c>
      <c r="E190" s="4" t="s">
        <v>18</v>
      </c>
      <c r="F190" s="2" t="s">
        <v>249</v>
      </c>
      <c r="G190" s="4" t="s">
        <v>213</v>
      </c>
      <c r="H190" s="7" t="s">
        <v>21</v>
      </c>
      <c r="I190" s="4" t="s">
        <v>22</v>
      </c>
      <c r="J190" s="8" t="s">
        <v>23</v>
      </c>
      <c r="K190" s="3" t="s">
        <v>19</v>
      </c>
      <c r="L190" s="7" t="s">
        <v>24</v>
      </c>
      <c r="M190" s="4" t="s">
        <v>25</v>
      </c>
      <c r="N190" s="2" t="s">
        <v>26</v>
      </c>
      <c r="O190" s="4">
        <v>2</v>
      </c>
      <c r="P190" s="2"/>
      <c r="Q190" s="4"/>
    </row>
    <row r="191" spans="1:17" ht="77.5" x14ac:dyDescent="0.25">
      <c r="A191" s="4">
        <v>186</v>
      </c>
      <c r="B191" s="7" t="s">
        <v>16</v>
      </c>
      <c r="C191" s="4" t="str">
        <f>HYPERLINK("http://data.overheid.nl/data/dataset/esgehuchten-omgevingsvisie-2016-2020","Esgehuchten (Omgevingsvisie 2016-2020)")</f>
        <v>Esgehuchten (Omgevingsvisie 2016-2020)</v>
      </c>
      <c r="D191" s="7" t="s">
        <v>17</v>
      </c>
      <c r="E191" s="4" t="s">
        <v>18</v>
      </c>
      <c r="F191" s="2" t="s">
        <v>249</v>
      </c>
      <c r="G191" s="4" t="s">
        <v>214</v>
      </c>
      <c r="H191" s="7" t="s">
        <v>21</v>
      </c>
      <c r="I191" s="4" t="s">
        <v>22</v>
      </c>
      <c r="J191" s="8" t="s">
        <v>23</v>
      </c>
      <c r="K191" s="3" t="s">
        <v>19</v>
      </c>
      <c r="L191" s="7" t="s">
        <v>24</v>
      </c>
      <c r="M191" s="4" t="s">
        <v>25</v>
      </c>
      <c r="N191" s="2" t="s">
        <v>26</v>
      </c>
      <c r="O191" s="4">
        <v>2</v>
      </c>
      <c r="P191" s="2"/>
      <c r="Q191" s="4"/>
    </row>
    <row r="192" spans="1:17" ht="62" x14ac:dyDescent="0.25">
      <c r="A192" s="4">
        <v>187</v>
      </c>
      <c r="B192" s="7" t="s">
        <v>16</v>
      </c>
      <c r="C192" s="4" t="str">
        <f>HYPERLINK("http://data.overheid.nl/data/dataset/esgehuchten-omgevingsverordening-2016","Esgehuchten (Omgevingsverordening 2016)")</f>
        <v>Esgehuchten (Omgevingsverordening 2016)</v>
      </c>
      <c r="D192" s="7" t="s">
        <v>17</v>
      </c>
      <c r="E192" s="4" t="s">
        <v>18</v>
      </c>
      <c r="F192" s="2" t="s">
        <v>249</v>
      </c>
      <c r="G192" s="4" t="s">
        <v>215</v>
      </c>
      <c r="H192" s="7" t="s">
        <v>21</v>
      </c>
      <c r="I192" s="4" t="s">
        <v>22</v>
      </c>
      <c r="J192" s="8" t="s">
        <v>23</v>
      </c>
      <c r="K192" s="3" t="s">
        <v>19</v>
      </c>
      <c r="L192" s="7" t="s">
        <v>24</v>
      </c>
      <c r="M192" s="4" t="s">
        <v>25</v>
      </c>
      <c r="N192" s="2" t="s">
        <v>26</v>
      </c>
      <c r="O192" s="4">
        <v>2</v>
      </c>
      <c r="P192" s="2"/>
      <c r="Q192" s="4"/>
    </row>
    <row r="193" spans="1:17" ht="93" x14ac:dyDescent="0.25">
      <c r="A193" s="4">
        <v>188</v>
      </c>
      <c r="B193" s="7" t="s">
        <v>16</v>
      </c>
      <c r="C193" s="4" t="str">
        <f>HYPERLINK("http://data.overheid.nl/data/dataset/ecologische-verbindingszones-indicatief-omgevingsvisie-2016-2020","Ecologische verbindingszones indicatief (Omgevingsvisie 2016-2020)")</f>
        <v>Ecologische verbindingszones indicatief (Omgevingsvisie 2016-2020)</v>
      </c>
      <c r="D193" s="7" t="s">
        <v>17</v>
      </c>
      <c r="E193" s="4" t="s">
        <v>18</v>
      </c>
      <c r="F193" s="2" t="s">
        <v>249</v>
      </c>
      <c r="G193" s="4" t="s">
        <v>216</v>
      </c>
      <c r="H193" s="7" t="s">
        <v>21</v>
      </c>
      <c r="I193" s="4" t="s">
        <v>22</v>
      </c>
      <c r="J193" s="8" t="s">
        <v>23</v>
      </c>
      <c r="K193" s="3" t="s">
        <v>19</v>
      </c>
      <c r="L193" s="7" t="s">
        <v>24</v>
      </c>
      <c r="M193" s="4" t="s">
        <v>25</v>
      </c>
      <c r="N193" s="2" t="s">
        <v>26</v>
      </c>
      <c r="O193" s="4">
        <v>2</v>
      </c>
      <c r="P193" s="2"/>
      <c r="Q193" s="4"/>
    </row>
    <row r="194" spans="1:17" ht="108.5" x14ac:dyDescent="0.25">
      <c r="A194" s="4">
        <v>189</v>
      </c>
      <c r="B194" s="7" t="s">
        <v>16</v>
      </c>
      <c r="C194" s="4" t="str">
        <f>HYPERLINK("http://data.overheid.nl/data/dataset/drinkwaterwingebieden-omgevingsvisie-2016-2020","Drinkwaterwingebieden (Omgevingsvisie 2016-2020)")</f>
        <v>Drinkwaterwingebieden (Omgevingsvisie 2016-2020)</v>
      </c>
      <c r="D194" s="7" t="s">
        <v>17</v>
      </c>
      <c r="E194" s="4" t="s">
        <v>18</v>
      </c>
      <c r="F194" s="2" t="s">
        <v>249</v>
      </c>
      <c r="G194" s="4" t="s">
        <v>217</v>
      </c>
      <c r="H194" s="7" t="s">
        <v>21</v>
      </c>
      <c r="I194" s="4" t="s">
        <v>22</v>
      </c>
      <c r="J194" s="8" t="s">
        <v>23</v>
      </c>
      <c r="K194" s="3" t="s">
        <v>19</v>
      </c>
      <c r="L194" s="7" t="s">
        <v>24</v>
      </c>
      <c r="M194" s="4" t="s">
        <v>25</v>
      </c>
      <c r="N194" s="2" t="s">
        <v>26</v>
      </c>
      <c r="O194" s="4">
        <v>2</v>
      </c>
      <c r="P194" s="2"/>
      <c r="Q194" s="4"/>
    </row>
    <row r="195" spans="1:17" ht="108.5" x14ac:dyDescent="0.25">
      <c r="A195" s="4">
        <v>190</v>
      </c>
      <c r="B195" s="7" t="s">
        <v>16</v>
      </c>
      <c r="C195" s="4" t="str">
        <f>HYPERLINK("http://data.overheid.nl/data/dataset/drinkwatergebied-omgevingsverordening-2016","Drinkwatergebied (Omgevingsverordening 2016)")</f>
        <v>Drinkwatergebied (Omgevingsverordening 2016)</v>
      </c>
      <c r="D195" s="7" t="s">
        <v>17</v>
      </c>
      <c r="E195" s="4" t="s">
        <v>18</v>
      </c>
      <c r="F195" s="2" t="s">
        <v>249</v>
      </c>
      <c r="G195" s="4" t="s">
        <v>218</v>
      </c>
      <c r="H195" s="7" t="s">
        <v>21</v>
      </c>
      <c r="I195" s="4" t="s">
        <v>22</v>
      </c>
      <c r="J195" s="8" t="s">
        <v>23</v>
      </c>
      <c r="K195" s="3" t="s">
        <v>19</v>
      </c>
      <c r="L195" s="7" t="s">
        <v>24</v>
      </c>
      <c r="M195" s="4" t="s">
        <v>25</v>
      </c>
      <c r="N195" s="2" t="s">
        <v>26</v>
      </c>
      <c r="O195" s="4">
        <v>2</v>
      </c>
      <c r="P195" s="2"/>
      <c r="Q195" s="4"/>
    </row>
    <row r="196" spans="1:17" ht="77.5" x14ac:dyDescent="0.25">
      <c r="A196" s="4">
        <v>191</v>
      </c>
      <c r="B196" s="7" t="s">
        <v>16</v>
      </c>
      <c r="C196" s="4" t="str">
        <f>HYPERLINK("http://data.overheid.nl/data/dataset/diepe-plassen-en-meren-omgevingsvisie-2016-2020","Diepe plassen en meren (Omgevingsvisie 2016-2020)")</f>
        <v>Diepe plassen en meren (Omgevingsvisie 2016-2020)</v>
      </c>
      <c r="D196" s="7" t="s">
        <v>17</v>
      </c>
      <c r="E196" s="4" t="s">
        <v>18</v>
      </c>
      <c r="F196" s="2" t="s">
        <v>249</v>
      </c>
      <c r="G196" s="4" t="s">
        <v>219</v>
      </c>
      <c r="H196" s="7" t="s">
        <v>21</v>
      </c>
      <c r="I196" s="4" t="s">
        <v>22</v>
      </c>
      <c r="J196" s="5" t="s">
        <v>133</v>
      </c>
      <c r="K196" s="3" t="s">
        <v>19</v>
      </c>
      <c r="L196" s="7" t="s">
        <v>24</v>
      </c>
      <c r="M196" s="4" t="s">
        <v>25</v>
      </c>
      <c r="N196" s="2" t="s">
        <v>26</v>
      </c>
      <c r="O196" s="4">
        <v>2</v>
      </c>
      <c r="P196" s="2"/>
      <c r="Q196" s="4"/>
    </row>
    <row r="197" spans="1:17" ht="62" x14ac:dyDescent="0.25">
      <c r="A197" s="4">
        <v>192</v>
      </c>
      <c r="B197" s="7" t="s">
        <v>16</v>
      </c>
      <c r="C197" s="4" t="str">
        <f>HYPERLINK("http://data.overheid.nl/data/dataset/diepe-plassen-en-meren-omgevingsverordening-2016","Diepe plassen en meren (Omgevingsverordening 2016)")</f>
        <v>Diepe plassen en meren (Omgevingsverordening 2016)</v>
      </c>
      <c r="D197" s="7" t="s">
        <v>17</v>
      </c>
      <c r="E197" s="4" t="s">
        <v>18</v>
      </c>
      <c r="F197" s="2" t="s">
        <v>249</v>
      </c>
      <c r="G197" s="4" t="s">
        <v>220</v>
      </c>
      <c r="H197" s="7" t="s">
        <v>21</v>
      </c>
      <c r="I197" s="4" t="s">
        <v>22</v>
      </c>
      <c r="J197" s="8" t="s">
        <v>23</v>
      </c>
      <c r="K197" s="3" t="s">
        <v>19</v>
      </c>
      <c r="L197" s="7" t="s">
        <v>24</v>
      </c>
      <c r="M197" s="4" t="s">
        <v>25</v>
      </c>
      <c r="N197" s="2" t="s">
        <v>26</v>
      </c>
      <c r="O197" s="4">
        <v>2</v>
      </c>
      <c r="P197" s="2"/>
      <c r="Q197" s="4"/>
    </row>
    <row r="198" spans="1:17" ht="93" x14ac:dyDescent="0.25">
      <c r="A198" s="4">
        <v>193</v>
      </c>
      <c r="B198" s="7" t="s">
        <v>16</v>
      </c>
      <c r="C198" s="4" t="str">
        <f>HYPERLINK("http://data.overheid.nl/data/dataset/dekzandruggen-omgevingsvisie-2016-2020","Dekzandruggen (Omgevingsvisie 2016-2020)")</f>
        <v>Dekzandruggen (Omgevingsvisie 2016-2020)</v>
      </c>
      <c r="D198" s="7" t="s">
        <v>17</v>
      </c>
      <c r="E198" s="4" t="s">
        <v>18</v>
      </c>
      <c r="F198" s="2" t="s">
        <v>249</v>
      </c>
      <c r="G198" s="4" t="s">
        <v>221</v>
      </c>
      <c r="H198" s="7" t="s">
        <v>21</v>
      </c>
      <c r="I198" s="4" t="s">
        <v>22</v>
      </c>
      <c r="J198" s="5" t="s">
        <v>133</v>
      </c>
      <c r="K198" s="3" t="s">
        <v>19</v>
      </c>
      <c r="L198" s="7" t="s">
        <v>24</v>
      </c>
      <c r="M198" s="4" t="s">
        <v>25</v>
      </c>
      <c r="N198" s="2" t="s">
        <v>26</v>
      </c>
      <c r="O198" s="4">
        <v>2</v>
      </c>
      <c r="P198" s="2"/>
      <c r="Q198" s="4"/>
    </row>
    <row r="199" spans="1:17" ht="93" x14ac:dyDescent="0.25">
      <c r="A199" s="4">
        <v>194</v>
      </c>
      <c r="B199" s="7" t="s">
        <v>16</v>
      </c>
      <c r="C199" s="4" t="str">
        <f>HYPERLINK("http://data.overheid.nl/data/dataset/dekzandruggen-omgevingsverordening-2016","Dekzandruggen (Omgevingsverordening 2016)")</f>
        <v>Dekzandruggen (Omgevingsverordening 2016)</v>
      </c>
      <c r="D199" s="7" t="s">
        <v>17</v>
      </c>
      <c r="E199" s="4" t="s">
        <v>18</v>
      </c>
      <c r="F199" s="2" t="s">
        <v>249</v>
      </c>
      <c r="G199" s="4" t="s">
        <v>222</v>
      </c>
      <c r="H199" s="7" t="s">
        <v>21</v>
      </c>
      <c r="I199" s="4" t="s">
        <v>22</v>
      </c>
      <c r="J199" s="8" t="s">
        <v>23</v>
      </c>
      <c r="K199" s="3" t="s">
        <v>19</v>
      </c>
      <c r="L199" s="7" t="s">
        <v>24</v>
      </c>
      <c r="M199" s="4" t="s">
        <v>25</v>
      </c>
      <c r="N199" s="2" t="s">
        <v>26</v>
      </c>
      <c r="O199" s="4">
        <v>2</v>
      </c>
      <c r="P199" s="2"/>
      <c r="Q199" s="4"/>
    </row>
    <row r="200" spans="1:17" ht="62" x14ac:dyDescent="0.25">
      <c r="A200" s="4">
        <v>195</v>
      </c>
      <c r="B200" s="7" t="s">
        <v>16</v>
      </c>
      <c r="C200" s="4" t="str">
        <f>HYPERLINK("http://data.overheid.nl/data/dataset/concentratiegebieden-grootschalige-windenergie-omgevingsvisie-2016-2020","Concentratiegebieden grootschalige windenergie (Omgevingsvisie 2016-2020)")</f>
        <v>Concentratiegebieden grootschalige windenergie (Omgevingsvisie 2016-2020)</v>
      </c>
      <c r="D200" s="7" t="s">
        <v>17</v>
      </c>
      <c r="E200" s="4" t="s">
        <v>18</v>
      </c>
      <c r="F200" s="2" t="s">
        <v>249</v>
      </c>
      <c r="G200" s="4" t="s">
        <v>223</v>
      </c>
      <c r="H200" s="7" t="s">
        <v>21</v>
      </c>
      <c r="I200" s="4" t="s">
        <v>22</v>
      </c>
      <c r="J200" s="5" t="s">
        <v>133</v>
      </c>
      <c r="K200" s="3" t="s">
        <v>19</v>
      </c>
      <c r="L200" s="7" t="s">
        <v>24</v>
      </c>
      <c r="M200" s="4" t="s">
        <v>25</v>
      </c>
      <c r="N200" s="2" t="s">
        <v>26</v>
      </c>
      <c r="O200" s="4">
        <v>2</v>
      </c>
      <c r="P200" s="2"/>
      <c r="Q200" s="4"/>
    </row>
    <row r="201" spans="1:17" ht="31" x14ac:dyDescent="0.25">
      <c r="A201" s="4">
        <v>196</v>
      </c>
      <c r="B201" s="7" t="s">
        <v>16</v>
      </c>
      <c r="C201" s="4" t="str">
        <f>HYPERLINK("http://data.overheid.nl/data/dataset/concentratiegebieden-grootschalige-windenergie-omgevingsverordening-2016","Concentratiegebieden grootschalige windenergie (Omgevingsverordening 2016)")</f>
        <v>Concentratiegebieden grootschalige windenergie (Omgevingsverordening 2016)</v>
      </c>
      <c r="D201" s="7" t="s">
        <v>17</v>
      </c>
      <c r="E201" s="4" t="s">
        <v>18</v>
      </c>
      <c r="F201" s="2" t="s">
        <v>249</v>
      </c>
      <c r="G201" s="4" t="s">
        <v>224</v>
      </c>
      <c r="H201" s="7" t="s">
        <v>21</v>
      </c>
      <c r="I201" s="4" t="s">
        <v>22</v>
      </c>
      <c r="J201" s="8" t="s">
        <v>23</v>
      </c>
      <c r="K201" s="3" t="s">
        <v>19</v>
      </c>
      <c r="L201" s="7" t="s">
        <v>24</v>
      </c>
      <c r="M201" s="4" t="s">
        <v>25</v>
      </c>
      <c r="N201" s="2" t="s">
        <v>26</v>
      </c>
      <c r="O201" s="4">
        <v>2</v>
      </c>
      <c r="P201" s="2"/>
      <c r="Q201" s="4"/>
    </row>
    <row r="202" spans="1:17" ht="108.5" x14ac:dyDescent="0.25">
      <c r="A202" s="4">
        <v>197</v>
      </c>
      <c r="B202" s="7" t="s">
        <v>16</v>
      </c>
      <c r="C202" s="4" t="str">
        <f>HYPERLINK("http://data.overheid.nl/data/dataset/buitengebied-omgevingsvisie-2016-2020","Buitengebied (Omgevingsvisie 2016-2020)")</f>
        <v>Buitengebied (Omgevingsvisie 2016-2020)</v>
      </c>
      <c r="D202" s="7" t="s">
        <v>17</v>
      </c>
      <c r="E202" s="4" t="s">
        <v>18</v>
      </c>
      <c r="F202" s="2" t="s">
        <v>249</v>
      </c>
      <c r="G202" s="4" t="s">
        <v>225</v>
      </c>
      <c r="H202" s="7" t="s">
        <v>21</v>
      </c>
      <c r="I202" s="4" t="s">
        <v>22</v>
      </c>
      <c r="J202" s="5" t="s">
        <v>133</v>
      </c>
      <c r="K202" s="3" t="s">
        <v>19</v>
      </c>
      <c r="L202" s="7" t="s">
        <v>24</v>
      </c>
      <c r="M202" s="4" t="s">
        <v>25</v>
      </c>
      <c r="N202" s="2" t="s">
        <v>26</v>
      </c>
      <c r="O202" s="4">
        <v>2</v>
      </c>
      <c r="P202" s="2"/>
      <c r="Q202" s="4"/>
    </row>
    <row r="203" spans="1:17" ht="93" x14ac:dyDescent="0.25">
      <c r="A203" s="4">
        <v>198</v>
      </c>
      <c r="B203" s="7" t="s">
        <v>16</v>
      </c>
      <c r="C203" s="4" t="str">
        <f>HYPERLINK("http://data.overheid.nl/data/dataset/buitengebied-omgevingsverordening-2016","Buitengebied (Omgevingsverordening 2016)")</f>
        <v>Buitengebied (Omgevingsverordening 2016)</v>
      </c>
      <c r="D203" s="7" t="s">
        <v>17</v>
      </c>
      <c r="E203" s="4" t="s">
        <v>18</v>
      </c>
      <c r="F203" s="2" t="s">
        <v>249</v>
      </c>
      <c r="G203" s="4" t="s">
        <v>226</v>
      </c>
      <c r="H203" s="7" t="s">
        <v>21</v>
      </c>
      <c r="I203" s="4" t="s">
        <v>22</v>
      </c>
      <c r="J203" s="8" t="s">
        <v>23</v>
      </c>
      <c r="K203" s="3" t="s">
        <v>19</v>
      </c>
      <c r="L203" s="7" t="s">
        <v>24</v>
      </c>
      <c r="M203" s="4" t="s">
        <v>25</v>
      </c>
      <c r="N203" s="2" t="s">
        <v>26</v>
      </c>
      <c r="O203" s="4">
        <v>2</v>
      </c>
      <c r="P203" s="2"/>
      <c r="Q203" s="4"/>
    </row>
    <row r="204" spans="1:17" ht="77.5" x14ac:dyDescent="0.25">
      <c r="A204" s="4">
        <v>199</v>
      </c>
      <c r="B204" s="7" t="s">
        <v>16</v>
      </c>
      <c r="C204" s="4" t="str">
        <f>HYPERLINK("http://data.overheid.nl/data/dataset/buitendijkse-gebieden-omgevingsvisie-2016-2020","Buitendijkse gebieden (Omgevingsvisie 2016-2020)")</f>
        <v>Buitendijkse gebieden (Omgevingsvisie 2016-2020)</v>
      </c>
      <c r="D204" s="7" t="s">
        <v>17</v>
      </c>
      <c r="E204" s="4" t="s">
        <v>18</v>
      </c>
      <c r="F204" s="2" t="s">
        <v>249</v>
      </c>
      <c r="G204" s="4" t="s">
        <v>227</v>
      </c>
      <c r="H204" s="7" t="s">
        <v>21</v>
      </c>
      <c r="I204" s="4" t="s">
        <v>22</v>
      </c>
      <c r="J204" s="5" t="s">
        <v>133</v>
      </c>
      <c r="K204" s="3" t="s">
        <v>19</v>
      </c>
      <c r="L204" s="7" t="s">
        <v>24</v>
      </c>
      <c r="M204" s="4" t="s">
        <v>25</v>
      </c>
      <c r="N204" s="2" t="s">
        <v>26</v>
      </c>
      <c r="O204" s="4">
        <v>2</v>
      </c>
      <c r="P204" s="2"/>
      <c r="Q204" s="4"/>
    </row>
    <row r="205" spans="1:17" ht="139.5" x14ac:dyDescent="0.25">
      <c r="A205" s="4">
        <v>200</v>
      </c>
      <c r="B205" s="7" t="s">
        <v>16</v>
      </c>
      <c r="C205" s="4" t="str">
        <f>HYPERLINK("http://data.overheid.nl/data/dataset/bufferzone-rond-voor-verzuring-gevoelige-zeer-kwetsbare-gebieden-pv2016","Bufferzone rond voor verzuring gevoelige, zeer kwetsbare gebieden (PV2016)")</f>
        <v>Bufferzone rond voor verzuring gevoelige, zeer kwetsbare gebieden (PV2016)</v>
      </c>
      <c r="D205" s="7" t="s">
        <v>17</v>
      </c>
      <c r="E205" s="4" t="s">
        <v>18</v>
      </c>
      <c r="F205" s="2" t="s">
        <v>249</v>
      </c>
      <c r="G205" s="4" t="s">
        <v>228</v>
      </c>
      <c r="H205" s="7" t="s">
        <v>21</v>
      </c>
      <c r="I205" s="4" t="s">
        <v>22</v>
      </c>
      <c r="J205" s="8" t="s">
        <v>23</v>
      </c>
      <c r="K205" s="3" t="s">
        <v>19</v>
      </c>
      <c r="L205" s="7" t="s">
        <v>24</v>
      </c>
      <c r="M205" s="4" t="s">
        <v>25</v>
      </c>
      <c r="N205" s="2" t="s">
        <v>26</v>
      </c>
      <c r="O205" s="4">
        <v>2</v>
      </c>
      <c r="P205" s="2"/>
      <c r="Q205" s="4"/>
    </row>
    <row r="206" spans="1:17" ht="124" x14ac:dyDescent="0.25">
      <c r="A206" s="4">
        <v>201</v>
      </c>
      <c r="B206" s="7" t="s">
        <v>16</v>
      </c>
      <c r="C206" s="4" t="str">
        <f>HYPERLINK("http://data.overheid.nl/data/dataset/bufferzone-rond-voor-verzuring-gevoelige-zeer-kwetsbare-gebieden-omg-visie-2016-2020","Bufferzone rond voor verzuring gevoelige zeer kwetsbare gebieden (Omg.Visie 2016-2020)")</f>
        <v>Bufferzone rond voor verzuring gevoelige zeer kwetsbare gebieden (Omg.Visie 2016-2020)</v>
      </c>
      <c r="D206" s="7" t="s">
        <v>17</v>
      </c>
      <c r="E206" s="4" t="s">
        <v>18</v>
      </c>
      <c r="F206" s="2" t="s">
        <v>249</v>
      </c>
      <c r="G206" s="4" t="s">
        <v>229</v>
      </c>
      <c r="H206" s="7" t="s">
        <v>21</v>
      </c>
      <c r="I206" s="4" t="s">
        <v>22</v>
      </c>
      <c r="J206" s="8" t="s">
        <v>23</v>
      </c>
      <c r="K206" s="3" t="s">
        <v>19</v>
      </c>
      <c r="L206" s="7" t="s">
        <v>24</v>
      </c>
      <c r="M206" s="4" t="s">
        <v>25</v>
      </c>
      <c r="N206" s="2" t="s">
        <v>26</v>
      </c>
      <c r="O206" s="4">
        <v>2</v>
      </c>
      <c r="P206" s="2"/>
      <c r="Q206" s="4"/>
    </row>
    <row r="207" spans="1:17" ht="46.5" x14ac:dyDescent="0.25">
      <c r="A207" s="4">
        <v>202</v>
      </c>
      <c r="B207" s="7" t="s">
        <v>16</v>
      </c>
      <c r="C207" s="4" t="str">
        <f>HYPERLINK("http://data.overheid.nl/data/dataset/bosontwikkelingszones-omgevingsvisie-2016-2020","Bosontwikkelingszones (Omgevingsvisie 2016-2020)")</f>
        <v>Bosontwikkelingszones (Omgevingsvisie 2016-2020)</v>
      </c>
      <c r="D207" s="7" t="s">
        <v>17</v>
      </c>
      <c r="E207" s="4" t="s">
        <v>18</v>
      </c>
      <c r="F207" s="2" t="s">
        <v>249</v>
      </c>
      <c r="G207" s="4" t="s">
        <v>230</v>
      </c>
      <c r="H207" s="7" t="s">
        <v>21</v>
      </c>
      <c r="I207" s="4" t="s">
        <v>22</v>
      </c>
      <c r="J207" s="8" t="s">
        <v>23</v>
      </c>
      <c r="K207" s="3" t="s">
        <v>19</v>
      </c>
      <c r="L207" s="7" t="s">
        <v>24</v>
      </c>
      <c r="M207" s="4" t="s">
        <v>25</v>
      </c>
      <c r="N207" s="2" t="s">
        <v>26</v>
      </c>
      <c r="O207" s="4">
        <v>2</v>
      </c>
      <c r="P207" s="2"/>
      <c r="Q207" s="4"/>
    </row>
    <row r="208" spans="1:17" ht="46.5" x14ac:dyDescent="0.25">
      <c r="A208" s="4">
        <v>203</v>
      </c>
      <c r="B208" s="7" t="s">
        <v>16</v>
      </c>
      <c r="C208" s="4" t="str">
        <f>HYPERLINK("http://data.overheid.nl/data/dataset/bosontwikkelingszones-omgevingsverordening-2016","Bosontwikkelingszones (Omgevingsverordening 2016)")</f>
        <v>Bosontwikkelingszones (Omgevingsverordening 2016)</v>
      </c>
      <c r="D208" s="7" t="s">
        <v>17</v>
      </c>
      <c r="E208" s="4" t="s">
        <v>18</v>
      </c>
      <c r="F208" s="2" t="s">
        <v>249</v>
      </c>
      <c r="G208" s="4" t="s">
        <v>231</v>
      </c>
      <c r="H208" s="7" t="s">
        <v>21</v>
      </c>
      <c r="I208" s="4" t="s">
        <v>22</v>
      </c>
      <c r="J208" s="8" t="s">
        <v>23</v>
      </c>
      <c r="K208" s="3" t="s">
        <v>19</v>
      </c>
      <c r="L208" s="7" t="s">
        <v>24</v>
      </c>
      <c r="M208" s="4" t="s">
        <v>25</v>
      </c>
      <c r="N208" s="2" t="s">
        <v>26</v>
      </c>
      <c r="O208" s="4">
        <v>2</v>
      </c>
      <c r="P208" s="2"/>
      <c r="Q208" s="4"/>
    </row>
    <row r="209" spans="1:17" ht="108.5" x14ac:dyDescent="0.25">
      <c r="A209" s="4">
        <v>204</v>
      </c>
      <c r="B209" s="7" t="s">
        <v>16</v>
      </c>
      <c r="C209" s="4" t="str">
        <f>HYPERLINK("http://data.overheid.nl/data/dataset/bos-en-natuurgebieden-buiten-natuurnetwerk-nl-omgevingsvisie-2016-2020","Bos- en natuurgebieden buiten Natuurnetwerk NL (Omgevingsvisie 2016-2020)")</f>
        <v>Bos- en natuurgebieden buiten Natuurnetwerk NL (Omgevingsvisie 2016-2020)</v>
      </c>
      <c r="D209" s="7" t="s">
        <v>17</v>
      </c>
      <c r="E209" s="4" t="s">
        <v>18</v>
      </c>
      <c r="F209" s="2" t="s">
        <v>249</v>
      </c>
      <c r="G209" s="4" t="s">
        <v>232</v>
      </c>
      <c r="H209" s="7" t="s">
        <v>21</v>
      </c>
      <c r="I209" s="4" t="s">
        <v>22</v>
      </c>
      <c r="J209" s="8" t="s">
        <v>23</v>
      </c>
      <c r="K209" s="3" t="s">
        <v>19</v>
      </c>
      <c r="L209" s="7" t="s">
        <v>24</v>
      </c>
      <c r="M209" s="4" t="s">
        <v>25</v>
      </c>
      <c r="N209" s="2" t="s">
        <v>26</v>
      </c>
      <c r="O209" s="4">
        <v>2</v>
      </c>
      <c r="P209" s="2"/>
      <c r="Q209" s="4"/>
    </row>
    <row r="210" spans="1:17" ht="108.5" x14ac:dyDescent="0.25">
      <c r="A210" s="4">
        <v>205</v>
      </c>
      <c r="B210" s="7" t="s">
        <v>16</v>
      </c>
      <c r="C210" s="4" t="str">
        <f>HYPERLINK("http://data.overheid.nl/data/dataset/bos-en-natuurgebieden-buiten-natuurnetwerk-nl-omgevingsverordening-2016","Bos- en natuurgebieden buiten Natuurnetwerk NL (Omgevingsverordening 2016)")</f>
        <v>Bos- en natuurgebieden buiten Natuurnetwerk NL (Omgevingsverordening 2016)</v>
      </c>
      <c r="D210" s="7" t="s">
        <v>17</v>
      </c>
      <c r="E210" s="4" t="s">
        <v>18</v>
      </c>
      <c r="F210" s="2" t="s">
        <v>249</v>
      </c>
      <c r="G210" s="4" t="s">
        <v>233</v>
      </c>
      <c r="H210" s="7" t="s">
        <v>21</v>
      </c>
      <c r="I210" s="4" t="s">
        <v>22</v>
      </c>
      <c r="J210" s="8" t="s">
        <v>23</v>
      </c>
      <c r="K210" s="3" t="s">
        <v>19</v>
      </c>
      <c r="L210" s="7" t="s">
        <v>24</v>
      </c>
      <c r="M210" s="4" t="s">
        <v>25</v>
      </c>
      <c r="N210" s="2" t="s">
        <v>26</v>
      </c>
      <c r="O210" s="4">
        <v>2</v>
      </c>
      <c r="P210" s="2"/>
      <c r="Q210" s="4"/>
    </row>
    <row r="211" spans="1:17" ht="93" x14ac:dyDescent="0.25">
      <c r="A211" s="4">
        <v>206</v>
      </c>
      <c r="B211" s="7" t="s">
        <v>16</v>
      </c>
      <c r="C211" s="4" t="str">
        <f>HYPERLINK("http://data.overheid.nl/data/dataset/bestaande-spoorverbinding-omgevingsvisie-2016-2020","Bestaande spoorverbinding (Omgevingsvisie 2016-2020)")</f>
        <v>Bestaande spoorverbinding (Omgevingsvisie 2016-2020)</v>
      </c>
      <c r="D211" s="7" t="s">
        <v>17</v>
      </c>
      <c r="E211" s="4" t="s">
        <v>18</v>
      </c>
      <c r="F211" s="2" t="s">
        <v>249</v>
      </c>
      <c r="G211" s="4" t="s">
        <v>234</v>
      </c>
      <c r="H211" s="7" t="s">
        <v>21</v>
      </c>
      <c r="I211" s="4" t="s">
        <v>22</v>
      </c>
      <c r="J211" s="8" t="s">
        <v>23</v>
      </c>
      <c r="K211" s="3" t="s">
        <v>19</v>
      </c>
      <c r="L211" s="7" t="s">
        <v>24</v>
      </c>
      <c r="M211" s="4" t="s">
        <v>25</v>
      </c>
      <c r="N211" s="2" t="s">
        <v>26</v>
      </c>
      <c r="O211" s="4">
        <v>2</v>
      </c>
      <c r="P211" s="2"/>
      <c r="Q211" s="4"/>
    </row>
    <row r="212" spans="1:17" ht="62" x14ac:dyDescent="0.25">
      <c r="A212" s="4">
        <v>207</v>
      </c>
      <c r="B212" s="7" t="s">
        <v>16</v>
      </c>
      <c r="C212" s="4" t="str">
        <f>HYPERLINK("http://data.overheid.nl/data/dataset/bestaande-provinciale-wegen-omgevingsvisie-2016-2020","Bestaande provinciale wegen (Omgevingsvisie 2016-2020)")</f>
        <v>Bestaande provinciale wegen (Omgevingsvisie 2016-2020)</v>
      </c>
      <c r="D212" s="7" t="s">
        <v>17</v>
      </c>
      <c r="E212" s="4" t="s">
        <v>18</v>
      </c>
      <c r="F212" s="2" t="s">
        <v>249</v>
      </c>
      <c r="G212" s="4" t="s">
        <v>235</v>
      </c>
      <c r="H212" s="7" t="s">
        <v>21</v>
      </c>
      <c r="I212" s="4" t="s">
        <v>22</v>
      </c>
      <c r="J212" s="8" t="s">
        <v>23</v>
      </c>
      <c r="K212" s="3" t="s">
        <v>19</v>
      </c>
      <c r="L212" s="7" t="s">
        <v>24</v>
      </c>
      <c r="M212" s="4" t="s">
        <v>25</v>
      </c>
      <c r="N212" s="2" t="s">
        <v>26</v>
      </c>
      <c r="O212" s="4">
        <v>2</v>
      </c>
      <c r="P212" s="2"/>
      <c r="Q212" s="4"/>
    </row>
    <row r="213" spans="1:17" ht="62" x14ac:dyDescent="0.25">
      <c r="A213" s="4">
        <v>208</v>
      </c>
      <c r="B213" s="7" t="s">
        <v>16</v>
      </c>
      <c r="C213" s="4" t="str">
        <f>HYPERLINK("http://data.overheid.nl/data/dataset/beschermingszone-waterkeringszone-omgevingsverordening-2016","Beschermingszone - Waterkeringszone (Omgevingsverordening 2016)")</f>
        <v>Beschermingszone - Waterkeringszone (Omgevingsverordening 2016)</v>
      </c>
      <c r="D213" s="7" t="s">
        <v>17</v>
      </c>
      <c r="E213" s="4" t="s">
        <v>18</v>
      </c>
      <c r="F213" s="2" t="s">
        <v>249</v>
      </c>
      <c r="G213" s="4" t="s">
        <v>236</v>
      </c>
      <c r="H213" s="7" t="s">
        <v>21</v>
      </c>
      <c r="I213" s="4" t="s">
        <v>22</v>
      </c>
      <c r="J213" s="8" t="s">
        <v>23</v>
      </c>
      <c r="K213" s="3" t="s">
        <v>19</v>
      </c>
      <c r="L213" s="7" t="s">
        <v>24</v>
      </c>
      <c r="M213" s="4" t="s">
        <v>25</v>
      </c>
      <c r="N213" s="2" t="s">
        <v>26</v>
      </c>
      <c r="O213" s="4">
        <v>2</v>
      </c>
      <c r="P213" s="2"/>
      <c r="Q213" s="4"/>
    </row>
    <row r="214" spans="1:17" ht="124" x14ac:dyDescent="0.25">
      <c r="A214" s="4">
        <v>209</v>
      </c>
      <c r="B214" s="7" t="s">
        <v>16</v>
      </c>
      <c r="C214" s="4" t="str">
        <f>HYPERLINK("http://data.overheid.nl/data/dataset/bergingsgebieden-omgevingsvisie-2016-2020","Bergingsgebieden (Omgevingsvisie 2016-2020)")</f>
        <v>Bergingsgebieden (Omgevingsvisie 2016-2020)</v>
      </c>
      <c r="D214" s="7" t="s">
        <v>17</v>
      </c>
      <c r="E214" s="4" t="s">
        <v>18</v>
      </c>
      <c r="F214" s="2" t="s">
        <v>249</v>
      </c>
      <c r="G214" s="4" t="s">
        <v>237</v>
      </c>
      <c r="H214" s="7" t="s">
        <v>21</v>
      </c>
      <c r="I214" s="4" t="s">
        <v>22</v>
      </c>
      <c r="J214" s="8" t="s">
        <v>23</v>
      </c>
      <c r="K214" s="3" t="s">
        <v>19</v>
      </c>
      <c r="L214" s="7" t="s">
        <v>24</v>
      </c>
      <c r="M214" s="4" t="s">
        <v>25</v>
      </c>
      <c r="N214" s="2" t="s">
        <v>26</v>
      </c>
      <c r="O214" s="4">
        <v>2</v>
      </c>
      <c r="P214" s="2"/>
      <c r="Q214" s="4"/>
    </row>
    <row r="215" spans="1:17" ht="108.5" x14ac:dyDescent="0.25">
      <c r="A215" s="4">
        <v>210</v>
      </c>
      <c r="B215" s="7" t="s">
        <v>16</v>
      </c>
      <c r="C215" s="4" t="str">
        <f>HYPERLINK("http://data.overheid.nl/data/dataset/bergingsgebieden-omgevingsverordening-2016","Bergingsgebieden (Omgevingsverordening 2016)")</f>
        <v>Bergingsgebieden (Omgevingsverordening 2016)</v>
      </c>
      <c r="D215" s="7" t="s">
        <v>17</v>
      </c>
      <c r="E215" s="4" t="s">
        <v>18</v>
      </c>
      <c r="F215" s="2" t="s">
        <v>249</v>
      </c>
      <c r="G215" s="4" t="s">
        <v>238</v>
      </c>
      <c r="H215" s="7" t="s">
        <v>21</v>
      </c>
      <c r="I215" s="4" t="s">
        <v>22</v>
      </c>
      <c r="J215" s="8" t="s">
        <v>23</v>
      </c>
      <c r="K215" s="3" t="s">
        <v>19</v>
      </c>
      <c r="L215" s="7" t="s">
        <v>24</v>
      </c>
      <c r="M215" s="4" t="s">
        <v>25</v>
      </c>
      <c r="N215" s="2" t="s">
        <v>26</v>
      </c>
      <c r="O215" s="4">
        <v>2</v>
      </c>
      <c r="P215" s="2"/>
      <c r="Q215" s="4"/>
    </row>
    <row r="216" spans="1:17" ht="62" x14ac:dyDescent="0.25">
      <c r="A216" s="4">
        <v>211</v>
      </c>
      <c r="B216" s="7" t="s">
        <v>16</v>
      </c>
      <c r="C216" s="4" t="str">
        <f>HYPERLINK("http://data.overheid.nl/data/dataset/bebouwingszone-waterkeringszone-omgevingsverordening-2016","Bebouwingszone - Waterkeringszone (Omgevingsverordening 2016)")</f>
        <v>Bebouwingszone - Waterkeringszone (Omgevingsverordening 2016)</v>
      </c>
      <c r="D216" s="7" t="s">
        <v>17</v>
      </c>
      <c r="E216" s="4" t="s">
        <v>18</v>
      </c>
      <c r="F216" s="2" t="s">
        <v>249</v>
      </c>
      <c r="G216" s="4" t="s">
        <v>239</v>
      </c>
      <c r="H216" s="7" t="s">
        <v>21</v>
      </c>
      <c r="I216" s="4" t="s">
        <v>22</v>
      </c>
      <c r="J216" s="8" t="s">
        <v>23</v>
      </c>
      <c r="K216" s="3" t="s">
        <v>19</v>
      </c>
      <c r="L216" s="7" t="s">
        <v>24</v>
      </c>
      <c r="M216" s="4" t="s">
        <v>25</v>
      </c>
      <c r="N216" s="2" t="s">
        <v>26</v>
      </c>
      <c r="O216" s="4">
        <v>2</v>
      </c>
      <c r="P216" s="2"/>
      <c r="Q216" s="4"/>
    </row>
    <row r="217" spans="1:17" ht="108.5" x14ac:dyDescent="0.25">
      <c r="A217" s="4">
        <v>212</v>
      </c>
      <c r="B217" s="7" t="s">
        <v>16</v>
      </c>
      <c r="C217" s="4" t="str">
        <f>HYPERLINK("http://data.overheid.nl/data/dataset/basistoervaartnet-omgevingsvisie-2016-2020","Basistoervaartnet (Omgevingsvisie 2016-2020)")</f>
        <v>Basistoervaartnet (Omgevingsvisie 2016-2020)</v>
      </c>
      <c r="D217" s="7" t="s">
        <v>17</v>
      </c>
      <c r="E217" s="4" t="s">
        <v>18</v>
      </c>
      <c r="F217" s="2" t="s">
        <v>249</v>
      </c>
      <c r="G217" s="4" t="s">
        <v>240</v>
      </c>
      <c r="H217" s="7" t="s">
        <v>21</v>
      </c>
      <c r="I217" s="4" t="s">
        <v>22</v>
      </c>
      <c r="J217" s="8" t="s">
        <v>23</v>
      </c>
      <c r="K217" s="3" t="s">
        <v>19</v>
      </c>
      <c r="L217" s="7" t="s">
        <v>24</v>
      </c>
      <c r="M217" s="4" t="s">
        <v>25</v>
      </c>
      <c r="N217" s="2" t="s">
        <v>26</v>
      </c>
      <c r="O217" s="4">
        <v>2</v>
      </c>
      <c r="P217" s="2"/>
      <c r="Q217" s="4"/>
    </row>
    <row r="218" spans="1:17" ht="77.5" x14ac:dyDescent="0.25">
      <c r="A218" s="4">
        <v>213</v>
      </c>
      <c r="B218" s="7" t="s">
        <v>16</v>
      </c>
      <c r="C218" s="4" t="str">
        <f>HYPERLINK("http://data.overheid.nl/data/dataset/baggerspeciedepots-omgevingsvisie-2016-2020","Baggerspeciedepots (Omgevingsvisie 2016-2020)")</f>
        <v>Baggerspeciedepots (Omgevingsvisie 2016-2020)</v>
      </c>
      <c r="D218" s="7" t="s">
        <v>17</v>
      </c>
      <c r="E218" s="4" t="s">
        <v>18</v>
      </c>
      <c r="F218" s="2" t="s">
        <v>249</v>
      </c>
      <c r="G218" s="4" t="s">
        <v>241</v>
      </c>
      <c r="H218" s="7" t="s">
        <v>21</v>
      </c>
      <c r="I218" s="4" t="s">
        <v>22</v>
      </c>
      <c r="J218" s="8" t="s">
        <v>23</v>
      </c>
      <c r="K218" s="3" t="s">
        <v>19</v>
      </c>
      <c r="L218" s="7" t="s">
        <v>24</v>
      </c>
      <c r="M218" s="4" t="s">
        <v>25</v>
      </c>
      <c r="N218" s="2" t="s">
        <v>26</v>
      </c>
      <c r="O218" s="4">
        <v>2</v>
      </c>
      <c r="P218" s="2"/>
      <c r="Q218" s="4"/>
    </row>
    <row r="219" spans="1:17" ht="108.5" x14ac:dyDescent="0.25">
      <c r="A219" s="4">
        <v>214</v>
      </c>
      <c r="B219" s="7" t="s">
        <v>16</v>
      </c>
      <c r="C219" s="4" t="str">
        <f>HYPERLINK("http://data.overheid.nl/data/dataset/aandachtsgebieden-veenoxidatie-omgevingsvisie-2016-2020","Aandachtsgebieden veenoxidatie (Omgevingsvisie 2016-2020)")</f>
        <v>Aandachtsgebieden veenoxidatie (Omgevingsvisie 2016-2020)</v>
      </c>
      <c r="D219" s="7" t="s">
        <v>17</v>
      </c>
      <c r="E219" s="4" t="s">
        <v>18</v>
      </c>
      <c r="F219" s="2" t="s">
        <v>249</v>
      </c>
      <c r="G219" s="4" t="s">
        <v>242</v>
      </c>
      <c r="H219" s="7" t="s">
        <v>21</v>
      </c>
      <c r="I219" s="4" t="s">
        <v>22</v>
      </c>
      <c r="J219" s="8" t="s">
        <v>23</v>
      </c>
      <c r="K219" s="3" t="s">
        <v>19</v>
      </c>
      <c r="L219" s="7" t="s">
        <v>24</v>
      </c>
      <c r="M219" s="4" t="s">
        <v>25</v>
      </c>
      <c r="N219" s="2" t="s">
        <v>26</v>
      </c>
      <c r="O219" s="4">
        <v>2</v>
      </c>
      <c r="P219" s="2"/>
      <c r="Q219" s="4"/>
    </row>
    <row r="220" spans="1:17" ht="62" x14ac:dyDescent="0.25">
      <c r="A220" s="4">
        <v>215</v>
      </c>
      <c r="B220" s="7" t="s">
        <v>16</v>
      </c>
      <c r="C220" s="4" t="str">
        <f>HYPERLINK("http://data.overheid.nl/data/dataset/aandachtsgebieden-duisternis-en-stilte-omgevingsvisie-2016-2020","Aandachtsgebieden duisternis en stilte (Omgevingsvisie 2016-2020)")</f>
        <v>Aandachtsgebieden duisternis en stilte (Omgevingsvisie 2016-2020)</v>
      </c>
      <c r="D220" s="7" t="s">
        <v>17</v>
      </c>
      <c r="E220" s="4" t="s">
        <v>18</v>
      </c>
      <c r="F220" s="2" t="s">
        <v>249</v>
      </c>
      <c r="G220" s="4" t="s">
        <v>243</v>
      </c>
      <c r="H220" s="7" t="s">
        <v>21</v>
      </c>
      <c r="I220" s="4" t="s">
        <v>22</v>
      </c>
      <c r="J220" s="8" t="s">
        <v>23</v>
      </c>
      <c r="K220" s="3" t="s">
        <v>19</v>
      </c>
      <c r="L220" s="7" t="s">
        <v>24</v>
      </c>
      <c r="M220" s="4" t="s">
        <v>25</v>
      </c>
      <c r="N220" s="2" t="s">
        <v>26</v>
      </c>
      <c r="O220" s="4">
        <v>2</v>
      </c>
      <c r="P220" s="2"/>
      <c r="Q220" s="4"/>
    </row>
    <row r="221" spans="1:17" ht="77.5" x14ac:dyDescent="0.25">
      <c r="A221" s="4">
        <v>216</v>
      </c>
      <c r="B221" s="7" t="s">
        <v>16</v>
      </c>
      <c r="C221" s="4" t="str">
        <f>HYPERLINK("http://data.overheid.nl/data/dataset/leefgebieden-akkervogels-omgevingsvisie-2016-2020","Leefgebieden akkervogels (Omgevingsvisie 2016-2020)")</f>
        <v>Leefgebieden akkervogels (Omgevingsvisie 2016-2020)</v>
      </c>
      <c r="D221" s="7" t="s">
        <v>17</v>
      </c>
      <c r="E221" s="4" t="s">
        <v>18</v>
      </c>
      <c r="F221" s="2" t="s">
        <v>249</v>
      </c>
      <c r="G221" s="4" t="s">
        <v>244</v>
      </c>
      <c r="H221" s="7" t="s">
        <v>21</v>
      </c>
      <c r="I221" s="4" t="s">
        <v>22</v>
      </c>
      <c r="J221" s="5" t="s">
        <v>133</v>
      </c>
      <c r="K221" s="3" t="s">
        <v>19</v>
      </c>
      <c r="L221" s="7" t="s">
        <v>24</v>
      </c>
      <c r="M221" s="4" t="s">
        <v>25</v>
      </c>
      <c r="N221" s="2" t="s">
        <v>245</v>
      </c>
      <c r="O221" s="4">
        <v>2</v>
      </c>
      <c r="P221" s="2"/>
      <c r="Q221" s="15"/>
    </row>
    <row r="222" spans="1:17" ht="108.5" x14ac:dyDescent="0.25">
      <c r="A222" s="4">
        <v>217</v>
      </c>
      <c r="B222" s="7" t="s">
        <v>16</v>
      </c>
      <c r="C222" s="4" t="str">
        <f>HYPERLINK("http://data.overheid.nl/data/dataset/leefgebieden-weidevogels-omgevingsverordening-2016","Leefgebieden weidevogels (Omgevingsverordening 2016)")</f>
        <v>Leefgebieden weidevogels (Omgevingsverordening 2016)</v>
      </c>
      <c r="D222" s="7" t="s">
        <v>17</v>
      </c>
      <c r="E222" s="4" t="s">
        <v>18</v>
      </c>
      <c r="F222" s="2" t="s">
        <v>249</v>
      </c>
      <c r="G222" s="4" t="s">
        <v>246</v>
      </c>
      <c r="H222" s="7" t="s">
        <v>21</v>
      </c>
      <c r="I222" s="4" t="s">
        <v>22</v>
      </c>
      <c r="J222" s="5" t="s">
        <v>133</v>
      </c>
      <c r="K222" s="3" t="s">
        <v>19</v>
      </c>
      <c r="L222" s="7" t="s">
        <v>24</v>
      </c>
      <c r="M222" s="4" t="s">
        <v>25</v>
      </c>
      <c r="N222" s="2" t="s">
        <v>245</v>
      </c>
      <c r="O222" s="4">
        <v>2</v>
      </c>
      <c r="P222" s="2"/>
      <c r="Q222" s="15"/>
    </row>
    <row r="223" spans="1:17" ht="93" x14ac:dyDescent="0.25">
      <c r="A223" s="4">
        <v>218</v>
      </c>
      <c r="B223" s="7" t="s">
        <v>16</v>
      </c>
      <c r="C223" s="4" t="str">
        <f>HYPERLINK("http://data.overheid.nl/data/dataset/leefgebieden-weidevogels-omgevingsvisie-2016-2020","Leefgebieden weidevogels (Omgevingsvisie 2016-2020)")</f>
        <v>Leefgebieden weidevogels (Omgevingsvisie 2016-2020)</v>
      </c>
      <c r="D223" s="7" t="s">
        <v>17</v>
      </c>
      <c r="E223" s="4" t="s">
        <v>18</v>
      </c>
      <c r="F223" s="2" t="s">
        <v>249</v>
      </c>
      <c r="G223" s="4" t="s">
        <v>247</v>
      </c>
      <c r="H223" s="7" t="s">
        <v>21</v>
      </c>
      <c r="I223" s="4" t="s">
        <v>22</v>
      </c>
      <c r="J223" s="5" t="s">
        <v>133</v>
      </c>
      <c r="K223" s="3" t="s">
        <v>19</v>
      </c>
      <c r="L223" s="7" t="s">
        <v>24</v>
      </c>
      <c r="M223" s="4" t="s">
        <v>25</v>
      </c>
      <c r="N223" s="2" t="s">
        <v>245</v>
      </c>
      <c r="O223" s="4">
        <v>2</v>
      </c>
      <c r="P223" s="2"/>
      <c r="Q223" s="15"/>
    </row>
    <row r="224" spans="1:17" ht="77.5" x14ac:dyDescent="0.25">
      <c r="A224" s="4">
        <v>219</v>
      </c>
      <c r="B224" s="7" t="s">
        <v>16</v>
      </c>
      <c r="C224" s="4" t="str">
        <f>HYPERLINK("http://data.overheid.nl/data/dataset/leefgebieden-akkervogels-omgevingsverordening-2016","Leefgebieden akkervogels (Omgevingsverordening 2016)")</f>
        <v>Leefgebieden akkervogels (Omgevingsverordening 2016)</v>
      </c>
      <c r="D224" s="7" t="s">
        <v>17</v>
      </c>
      <c r="E224" s="4" t="s">
        <v>18</v>
      </c>
      <c r="F224" s="2" t="s">
        <v>249</v>
      </c>
      <c r="G224" s="4" t="s">
        <v>248</v>
      </c>
      <c r="H224" s="7" t="s">
        <v>21</v>
      </c>
      <c r="I224" s="4" t="s">
        <v>22</v>
      </c>
      <c r="J224" s="5" t="s">
        <v>133</v>
      </c>
      <c r="K224" s="3" t="s">
        <v>19</v>
      </c>
      <c r="L224" s="7" t="s">
        <v>24</v>
      </c>
      <c r="M224" s="4" t="s">
        <v>25</v>
      </c>
      <c r="N224" s="2" t="s">
        <v>245</v>
      </c>
      <c r="O224" s="4">
        <v>2</v>
      </c>
      <c r="P224" s="2"/>
      <c r="Q224" s="15"/>
    </row>
  </sheetData>
  <autoFilter ref="A5:Q224"/>
  <pageMargins left="1" right="1" top="1.6666666666666667" bottom="1.6666666666666667" header="1" footer="1"/>
  <pageSetup paperSize="9" firstPageNumber="4294967295" fitToWidth="0"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data.overheid.nl dataset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Beukema J.</dc:creator>
  <cp:lastModifiedBy>Gebruiker</cp:lastModifiedBy>
  <dcterms:created xsi:type="dcterms:W3CDTF">2017-01-19T10:51:41Z</dcterms:created>
  <dcterms:modified xsi:type="dcterms:W3CDTF">2017-06-12T08:13:50Z</dcterms:modified>
</cp:coreProperties>
</file>