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D:\Inventarisatie 2017 publiceerbaar\Provincie\"/>
    </mc:Choice>
  </mc:AlternateContent>
  <bookViews>
    <workbookView xWindow="0" yWindow="0" windowWidth="19200" windowHeight="6950"/>
  </bookViews>
  <sheets>
    <sheet name="data.overheid.nl dataset" sheetId="1" r:id="rId1"/>
  </sheets>
  <definedNames>
    <definedName name="_xlnm.Print_Area" localSheetId="0">#REF!</definedName>
    <definedName name="_xlnm.Sheet_Title" localSheetId="0">"data.overheid.nl dataset"</definedName>
  </definedNames>
  <calcPr calcId="171027" iterate="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alcChain>
</file>

<file path=xl/sharedStrings.xml><?xml version="1.0" encoding="utf-8"?>
<sst xmlns="http://schemas.openxmlformats.org/spreadsheetml/2006/main" count="1360" uniqueCount="148">
  <si>
    <t>Nr</t>
  </si>
  <si>
    <t>Catalogus</t>
  </si>
  <si>
    <t>Naam dataset</t>
  </si>
  <si>
    <t>Data-eigenaar</t>
  </si>
  <si>
    <t>Email contact</t>
  </si>
  <si>
    <t>Valt onder</t>
  </si>
  <si>
    <t>Omschrijving</t>
  </si>
  <si>
    <t>Licentie</t>
  </si>
  <si>
    <t>Taal</t>
  </si>
  <si>
    <t>Linkcheckerstatus</t>
  </si>
  <si>
    <t>Ontbrekende verplichte velden</t>
  </si>
  <si>
    <t>Status dataset</t>
  </si>
  <si>
    <t>High value dataset</t>
  </si>
  <si>
    <t>Updatedatum</t>
  </si>
  <si>
    <t>Ok/Niet Ok</t>
  </si>
  <si>
    <t>Toelichting</t>
  </si>
  <si>
    <t>Nationaal Georegister</t>
  </si>
  <si>
    <t>Fryslân</t>
  </si>
  <si>
    <t>geoportaal@fryslan.frl</t>
  </si>
  <si>
    <t/>
  </si>
  <si>
    <t>Locaties met actieve zandwinputten in Fryslan.</t>
  </si>
  <si>
    <t>Publiek Domein</t>
  </si>
  <si>
    <t>nl-NL</t>
  </si>
  <si>
    <t>groen</t>
  </si>
  <si>
    <t>beschikbaar</t>
  </si>
  <si>
    <t>Nee</t>
  </si>
  <si>
    <t>2017-01-18</t>
  </si>
  <si>
    <t>Bestand met de officiële namen van wateren, waterwegen en vaarwegen in Fryslân. Het lijnenbestand bevat de namen van de waterwegen, het puntenbestand bevat de namen van de overige wateren zoals meren en plassen.</t>
  </si>
  <si>
    <t>Prognose van de luchtkwaliteit in 2020 in de provincie Fryslân langs de 6 belangrijkste provinciale wegen. Gemeten zijn: NO2 (stikstofdioxide), PM10 (fijn stof), C6H6 (benzeen), SO2 (zwaveldioxide), CO (koolmonoxide), benzo(a)pyreen. Geconcludeerd kan worden dan ook in de toekomstige situatie de concentraties duidelijk onder de gestelde normen blijven voor het jaargemiddelde. Tevens blijkt dat het aantal dagen waarbij het 24-uursgemiddelde wordt overschreden ver beneden de toegestane 35 dagen ligt.</t>
  </si>
  <si>
    <t>Resultaten berekening luchtkwaliteit in 2004 in de provincie Fryslân langs de 6 belangrijkste provinciale wegen, zoals verplicht gesteld in het Besluit Luchtkwaliteit. Gemeten zijn: NO2 (stikstofdioxide), PM10 (fijn stof), C6H6 (benzeen), SO2 (zwaveldioxide), CO (koolmonoxide), benzo(a)pyreen. Langs geen enkele weg wordt de grenswaarde voor het jaargemiddelde overschreden. Het aantal dagen waarbij het 24-uursgemiddelde wordt overschreden, ligt ver beneden de toegestane 35 dagen.</t>
  </si>
  <si>
    <t>a.venema@fryslan.frl</t>
  </si>
  <si>
    <t>Het primaire grondwatermeetnet is een meetnet van locaties waar in peilbuizen grondwaterstanden en stijghoogten (grondwaterdruk) gemeten worden. Een peilbuis heeft 1 of meer filters. Uit deze metingen kan afgeleid worden hoe het grondwater stroomt. Het primaire grondwatermeetnet heeft als doelen: 1. het verkrijgen van inzicht in de toestand van het grondwater; 2. het volgen van ontwikkelingen; 3. het dienen als referentie voor secundaire meetnetten. Voor het verkrijgen van inzicht in de toestand van het grondwater worden de verzamelde grondwaterstand- en stijghoogtegegevens gebruikt om zogenaamde  grondwatermodellen te ijken. De provincie beheert dit meetnet en financiert het uit de zogenaamde grondwaterheffing.</t>
  </si>
  <si>
    <t>In grondwaterbeschermingsgebieden wordt het grondwater beschermd ten behoeve van de winning voor de openbare drinkwatervoorziening (Waterhuishoudingsplan). Grondwaterbeschermingsgebieden zijn onderdeel van de milieubeschermingsgebieden met kwetsbare functies en waarden (Milieubeleidsplan). Opmerking: Grondwaterbeschermingsgebieden zijn een combinatie van waterwingebieden met (meestal daaromheen) 25-jaarszones. Fryslân kent geen boringsvrije zones. Wel geldt er binnen de grondwaterbeschermingsgebieden een verbod op het verrichten van boringen, behalve voor boringen nodig voor de waterwinning. Van dit verbod kan ontheffing worden verleend.</t>
  </si>
  <si>
    <t>De Friese Archeologische Monumentenkaart Extra (FAMKE) geeft informatie over de archeologische waarden mbt de steentijd-bronstijd</t>
  </si>
  <si>
    <t>j.p.m.niessen@fryslan.frl</t>
  </si>
  <si>
    <t>Recreatief vaarwegennetwerk van Fryslân met beheerattributen en diverse klasse-indelingen.</t>
  </si>
  <si>
    <t>Vlakkenbestand met depots in Fryslân, waarbij per depot is aangegeven of dit actief/niet actief is, en operationeel/niet-operationeel.</t>
  </si>
  <si>
    <t>j.luinstra@fryslan.frl</t>
  </si>
  <si>
    <t>Bestand komt uit het landelijk register voor grondwateronttrekkingen en -infiltraties (LGR). Dit is het bestand met registraties, d.w.z. infiltraties waarvan de hoeveelheden onttrokken water bijgehouden worden. Dit bestand bevat uitsluitend de locaties waar de Provincie Fryslan bevoegd gezag is.</t>
  </si>
  <si>
    <t>De provincie Fryslân heeft geluidskaarten laten opstellen. Met behulp van geavanceerde rekenmodellen is de geluidsbelasting inzichtelijk gemaakt voor woningen, gebouwen met een onderwijs of gezondheidsfunctie en stiltegebieden. Cijfermatig is een onderscheid gemaakt tussen de wegen die verplicht moeten worden onderzocht (provinciale wegen met 3 miljoen of meer voertuigpassages) en alle provinciale wegen. Het onderhavige bestand betreft de geluidscontouren-nacht.</t>
  </si>
  <si>
    <t>De provincie Fryslân heeft geluidskaarten laten opstellen. Met behulp van geavanceerde rekenmodellen is de geluidsbelasting inzichtelijk gemaakt voor woningen, gebouwen met een onderwijs of gezondheidsfunctie en stiltegebieden. Cijfermatig is een onderscheid gemaakt tussen de wegen die verplicht moeten worden onderzocht (provinciale wegen met 3 miljoen of meer voertuigpassages) en alle provinciale wegen. Het onderhavige bestand betreft de geluidscontouren-etmaal.</t>
  </si>
  <si>
    <t>In deze regio is een netwerk ontwikkeld van 50 Historische Wandelpaden: 400 kilometer in totaal. Deze paden of restanten ervan zijn waar mogelijk hersteld en verbonden met bestaande wandelmogelijkheden. Zo ontstaan nieuwe, volwaardige routes. Deze bijzondere wandelroutes voeren deels over oude voetpaden als kerken-, jaag- en schoolpaden en in onbruik geraakte handels- en pelgrimsroutes. Bij het samenstellen van het netwerk is zoveel mogelijk gebruik gemaakt van rustige (onverharde) wegen en fietspaden. Gedeeltelijk lopen de wandelpaden over boerenland en door natuurgebieden.</t>
  </si>
  <si>
    <t>saartje.debruijn@fryslan.frl</t>
  </si>
  <si>
    <t>De Friese Archeologische Monumentenkaart Extra (FAMKE) geeft informatie over de archeologische waarden mbt de ijzertijd-middeleeuwen. Inhoudelijk hoort de onderhavige kaartlaag bij het bestand Advies Middeleeuwen.</t>
  </si>
  <si>
    <t>Officieel gepubliceerde ruimtelijke plannen conform de digitaliseringsaspecten van de Wro/Bro.</t>
  </si>
  <si>
    <t>Recreatieve vaarroutes in Fryslan. Verklaring gebruikte afkortingen: A=Aquaductroute; K=Kleiroute; L=Litsroute; M=Middelseeroute; N=Noordelijke Elfstedenroute; S=Staandemastroute; T=Turfroute; W=Woudaaproute</t>
  </si>
  <si>
    <t>w.w.drenth@fryslan.frl</t>
  </si>
  <si>
    <t>De EHS is een samenhangend stelsel van natuurgebieden van internationaal of nationaal belang dat strekt tot de veiligstelling van ecosystemen met de daarbij behorende soorten. De provinciale EHS is in Fryslân op perceelsniveau geometrisch begrensd. Daarbij is aangesloten op de oorspronkelijke begrenzing in het Streekplan (2007), maar dan met een actualisatie op grond van de nieuwe afspraken met betrekking tot natuur en de ecologische hoofdstructuur die met het rijk zijn gemaakt. De legenda-eenheden 'EHS Water', 'EHS beheergebied' en 'EHS natuur' maken deel uit van de EHS. 'Natuur buiten EHS' en 'Beheergebied buiten EHS' maken geen deel uit van de EHS.</t>
  </si>
  <si>
    <t>geoportaal@fryslan.nl</t>
  </si>
  <si>
    <t>Route van de Elfstedentocht op de schaats</t>
  </si>
  <si>
    <t>Bestand bevat de 47 Bkl-contouren rond de kleinere vliegvelden Drachten en Ameland.</t>
  </si>
  <si>
    <t>j.h.medenblik@fryslan.frl</t>
  </si>
  <si>
    <t>Er is sprake van verdroging indien het grondwaterstandverloop of de grondwaterkwaliteit niet voldoende tegemoet kan komen aan de grondwaterwensen vanuit de gestelde natuurdoelen. De TOP-lijst bestaat uit 12.000 hectare verdroogde, grondwaterafhankelijke natuurgebieden. Het gaat hierbij om zowel Natura 2000 gebieden (gebieden met Europese verplichtingen) als overige provinciale natuurgebieden die deel uitmaken van het Nationaal Natuur Netwerk (NNN) (voorheen Ecologische Hoofdstructuur, EHS). Een deel van de Natura 2000 gebieden heeft tevens een grondwateropgave vanuit de Europese Kaderrichtlijn Water (KRW).</t>
  </si>
  <si>
    <t>d.s.vanburen@fryslan.frl</t>
  </si>
  <si>
    <t>Bestand met de verschillende waterfuncties. Onderscheiden worden: natuurwater, vaarwater, boezemwater en eventuele combinaties hiervan.</t>
  </si>
  <si>
    <t>Ligplaatsen voor boten; in beheer bij de Marrekrite</t>
  </si>
  <si>
    <t>Historische vestingen in Fryslan.</t>
  </si>
  <si>
    <t>Bestand met dorpsnamen en type dorp. Het nederzettingenlandschap van Fryslân dateert in essentie uit de twaalfde tot en met de vijftiende eeuw. Op de drempel van de Nieuwe Tijd (1500) waren de meeste van de thans nog bestaande nederzettingen reeds aanwezig als zelfstandige kerspelen of kerkdorpen met een eigen omgrensd dorpsgebied. Naderhand kwam er nog een aantal bij. De hier gehanteerde nederzettingstypologie is gebaseerd op zowel morfologische, genetische en functionele aspecten. De nederzettingen worden in negen categorieën onderverdeeld: Steden; Vlecken; Terpdorpen; Wegdorpen; Esdorpen; Vaartdorpen; Veenkoloniën; Heidedorpen; Overige dorpen (waaronder kruisdorpen en dijkdorpen).</t>
  </si>
  <si>
    <t>Verdwenen en bestaande dijken in Fryslân.</t>
  </si>
  <si>
    <t>Bij verdwenen en bestaande spoor- en tramlijnen behorende gebouwen in Fryslan.</t>
  </si>
  <si>
    <t>Grenspalen op de provinciegrenzen Friesland/Groningen en Friesland/Drenthe.</t>
  </si>
  <si>
    <t>Historische boerenerven inclusief de functioneel aangrenzende en aaneengesloten (kleine) terreinen voor de bedrijfshuishouding die als zodanig herkenbaar zijn (zoals bv. moestuin, boomgaard, jister etc.) afgezonderd van de verkavelingsstructuur. Het bestand wordt gebruikt bij beleid inzake het streven naar behoud van kenmerkende, waardevolle historische (=bestaand in 1832) boerenerven.</t>
  </si>
  <si>
    <t>Bestand met alle hotels plus administratieve gegevens</t>
  </si>
  <si>
    <t>Bestand met groepsaccommodaties</t>
  </si>
  <si>
    <t>Ligging en administratieve data van de campings in Friesland</t>
  </si>
  <si>
    <t>Landgoederen die door eigenaar zijn voorgedragen aan Min. LNV (Directie Regelingen, Roermond) voor de status Landgoed Natuurschoonwet. Vaststelling na instemming Belastingdienst en Prov. Fryslân.
Deze landgoederen zijn daarna gerangschikt onder de Natuurschoonwet (1928) zodat zij extra fiscale faciliteiten ontvangen. De wegen en paden zijn voor publiek opengesteld en aangegeven met het (groene) openstellingbord.</t>
  </si>
  <si>
    <t>Puntbestand met locaties van veerponten voor fiets- en voetverkeer in Fryslân.</t>
  </si>
  <si>
    <t>Verbindingen voor migratie van flora en fauna tussen grote natuurgebieden.</t>
  </si>
  <si>
    <t>Onderdeel van het natuurbeheerplan is het AgrarischZoekGebied (AZG). Binnen het AZG kunnen Agrarische collectieven subsidie aanvragen voor agrarisch natuur- en landschapsbeheer. De bijbehorende beheerpakketten zijn gebaseerd op de Index Natuur en Landschap. (Informatiemodel Natuur IMNa 3.2). 
Het gaat om 4 typen gebieden: Open grasland, Open akkerland, Droge dooradering en Natte dooradering. 
Trefwoorden: Weidevogels, Akkervogels, Landschap. Collectieven</t>
  </si>
  <si>
    <t>w.haalboom@fryslan.frl</t>
  </si>
  <si>
    <t>De Wet ammoniak en veehouderij beschermt zeer kwetsbare gebieden tegen de uitstoot van ammoniak die wordt veroorzaakt door veehouderijen. Op grond van deze wet wijzen Provinciale Staten gebieden aan die als zeer kwetsbaar worden aangemerkt.</t>
  </si>
  <si>
    <t>l.dejong@fryslan.frl</t>
  </si>
  <si>
    <t>De rijksoverheid heeft in de Nota Ruimte 20 Nationale Landschappen aangewezen. Twee daarvan liggen in Fryslân: Zuidwest-Fryslân en Noordelijke Wouden. Nationale Landschappen zijn gebieden met internationaal zeldzame of unieke en nationaal kenmerkende landschapskwaliteiten en in samenhang daarmee bijzondere natuurlijke en recreatieve kwaliteiten. 
Het doel is om de landschappelijke, cultuurhistorische en natuurlijke kwaliteiten van de Landschappen te behouden, duurzaam te beheren en waar mogelijk te versterken. In samenhang daarmee dient ook de toeristische betekenis toe te nemen.</t>
  </si>
  <si>
    <t>Selectie van de gebieden met bijzondere abiotische waarden en/of antropogene waarden uit het bestand MILIEU_Bodembeschermingsgebieden, oorspronkelijk behorende bij het rapport "Hoedzjen en noedzjen fan de Fryske grûn". Onderdeel van de Feroardening Romte Fryslân, goedgekeurd door PS, dd 15-06-2011. In de plantoelichting van een ruimtelijk plan wordt aangegeven op welke manier het plan rekening houdt met de beschreven waarden in deze gebieden.</t>
  </si>
  <si>
    <t>Onder Delfts Rood worden verstaan vooral woningen - in paartjes, rijtjes of groepjes - maar ook andere onderkomens zoals scholen en kerken, die allemaal kort na de oorlog gebouwd zijn (vooral tussen 1947 en 1952), van rode baksteen. Nu de huizen in veel gevallen niet meer voldoen aan de moderne eisen, dreigt een flink deel te verdwijnen. De kaart toont de locatie van dit type bebouwing in Fryslan.</t>
  </si>
  <si>
    <t>De provincie Fryslân heeft geluidskaarten laten opstellen. Met behulp van geavanceerde rekenmodellen is de geluidsbelasting inzichtelijk gemaakt voor woningen, gebouwen met een onderwijs of gezondheidsfunctie en stiltegebieden. Cijfermatig is een onderscheid gemaakt tussen de wegen die verplicht moeten worden onderzocht (provinciale wegen met 3 miljoen of meer voertuigpassages) en alle provinciale wegen. Het onderhavige bestand bevat de bij het maken van de geluidskaart gebruikte provinciale wegen.</t>
  </si>
  <si>
    <t>Locaties van vuilwaterinnamestations in Fryslân, plus administratieve gegevens. Vuilwaterinnamestations zijn locaties waar de recreatievaart zich kan ontdoen van het vuile water.</t>
  </si>
  <si>
    <t>Dit bestand bevat de deellocaties binnen de terreingrenzen van de zuivelfabrieken in Fryslân. Dit komt overeen met de verschillende panden (onderdelen) van de fabrieken. Het maakt deel uit van het project 08003 Zuivelfabrieken CHK Fryslân.</t>
  </si>
  <si>
    <t>Onderdeel van het natuurbeheerplan is het Beheergebied. In deze gebieden wordt door middel van een samenhangend pakket aan maatregelen een bijdrage leveren aan het gebied. De bijbehorende beheerpakketten zijn gebaseerd op de Index Natuur en Landschap. Ook onderdeel van het Natuurbeheerplan is de kaart waarop de ambitie (het einddoel) van alle bestaande en nieuwe natuur is begrensd en getypeerd volgens de Index Natuur- en Landschap. De kaart begrenst het zelfde gebied als de beheertypekaart. In de tekst van het natuurbeheerplan wordt exact geformuleerd wanneer het einddoel moet zijn bereikt. (Informatiemodel Natuur, IMNa3.1)</t>
  </si>
  <si>
    <t>Onderdeel van het natuurbeheerplan is het Beheergebied. In deze gebieden wordt door middel van een samenhangend pakket aan maatregelen een bijdrage leveren aan het gebied. De bijbehorende beheerpakketten zijn gebaseerd op de Index Natuur en Landschap. (Informatiemodel Natuur IMNa 3.1)</t>
  </si>
  <si>
    <t>Dit bestand betreft de buitengrenzen van de zuivelfabrieksterreinen in Fryslân. Het maakt deel uit van het project 08003 Zuivelfabrieken CHK Fryslân.</t>
  </si>
  <si>
    <t>Het project Oude paden – Nieuwe wegen is in 2006 van start gegaan en afgerond in 2009. Het is een samenwerkingsverband tussen Steunpunt Monumentenzorg Fryslân, Landschapsbeheer Friesland, Doarpswurk, Plattelânsprojekten van de Provincie Fryslân, het Keuning Instituut en het Lectoraat Plattelandsvernieuwing van Van Hall Larenstein.
Deze kaart toont de historische paden in Friesland. De paden zijn onderverdeeld in 7 categorieën, te weten: 1 = verdwenen pad; 2 = verharde weg; 3 = verhard fiets-voetpad; 4 = onverhard fiets-voetpad; 5 = puinreed; 6 = onverharde reed; 7 = landschapspad</t>
  </si>
  <si>
    <t>Puntenbestand met ijsbanen in Fryslân. Opgenomen zijn natuurijsbanen plus de twee ijshallen. Dit bestand heeft een 1:n-relatie met de tabel RECR_IJsclubs.</t>
  </si>
  <si>
    <t>m.tamminga@fryslan.frl</t>
  </si>
  <si>
    <t>Bestand met recreatiewoningen in Fryslân plus administratieve gegevens</t>
  </si>
  <si>
    <t>Bestand met jachthavens plus administratieve gegevens</t>
  </si>
  <si>
    <t>De dataset bevat de historie van het vaarwegenstelsel in de provincie Fryslân. Getoond wordt de loop van de vaarwegen, zowel de actuele loop, als afsnijdingen en gedeeltelijke dempingen van de vroegere loop. Tevens bevat het bestand onder andere informatie over: het jaar van aanleg van de vaarweg, de functie door de eeuwen heen van de vaarweg, de reden waarom de vaarweg of waterweg destijds is aangelegd, het huidige gebruik van de vaarweg, gehanteerde bronnen en eventuele overige bijzonderheden aangaande historie van de vaarweg.</t>
  </si>
  <si>
    <t>t.booy@fryslan.frl</t>
  </si>
  <si>
    <t>Locaties van de gemeentelijke en provinciale beweegbare bruggen.</t>
  </si>
  <si>
    <t>p.a.d.hamersma@fryslan.frl</t>
  </si>
  <si>
    <t>Kaart van de stiltegebieden in Fryslan. Dit zijn gebieden waarvoor regels gelden ter voorkoming of beperking van geluidhinder.</t>
  </si>
  <si>
    <t>Bestand met landschapszones in Fryslân, dat dient als aanvulling op het bestand Ecologische Verbindingszones (2006). Dit bestand betreft verbindingen voor dassen, in resp. zuid-oost Fryslân en de regio Veenklooster/Noordelijke Wouden. Deze zijn als punten weergegeven, omdat hiervoor niet per se een doorgaande aaneensluitende verbinding noodzakelijk is. Een soort van landschapszone met verspeid liggende bosjes, kleinere natuurgebiedjes en landschapselementen is voldoende.</t>
  </si>
  <si>
    <t>Bestand met alle bedrijventerreinen in de provincie Fryslân.</t>
  </si>
  <si>
    <t>Inventarisatie van States en Stinzen in de provincie Fryslan.</t>
  </si>
  <si>
    <t>Kerkenbestand op basis van inventarisatie 2008/2009. Bevat alle bestaande gebouwen die oorspronkelijk als kerk zijn gebouwd, alsmede hun huidige functie. Kerken die niet in een oorspronkelijk kerkgebouw zitten, zijn niet meegenomen. Bestand dient onder meer om te kijken welke kerken de komende jaren hun kerkfunctie verliezen. Dit puntenbestand heeft een 1:1-relatie met de tabel CM_FryskeTsjerken_Hergebruik. NB. Op de bijbehorende foto's (te bekijken via in het bestand opgenomen url’s) rust de verplichting van bronvermelding: bron foto's: T. Hop, P. Karstkarel en M. Tamminga.</t>
  </si>
  <si>
    <t>Het project B02037.000058 Wederopbouwwijken CHK Fryslân bestaat uit een (geo)database met daarin de verzamelde historische informatie over de ingetekende wijken gebouwd in de periode 1930-1970 in de provincie Fryslân.</t>
  </si>
  <si>
    <t>Het project Oude paden – Nieuwe wegen is in 2006 van start gegaan en afgerond in 2009. Het is een samenwerkingsverband tussen Steunpunt Monumentenzorg Fryslân, Landschapsbeheer Friesland, Doarpswurk, Plattelânsprojekten van de Provincie Fryslân, het Keuning Instituut en het Lectoraat Plattelandsvernieuwing van Van Hall Larenstein.
Deze kaart toont puntlocaties langs reeds bekende historische paden in Friesland. De gegevens zijn verzameld tijdens workshops in de diverse regio's, op basis van de kennis van de lokale bewoners en geïnteresseerden.</t>
  </si>
  <si>
    <t>Het project Oude paden – Nieuwe wegen is in 2006 van start gegaan en afgerond in 2009. Het is een samenwerkingsverband tussen Steunpunt Monumentenzorg Fryslân, Landschapsbeheer Friesland, Doarpswurk, Plattelânsprojekten van de Provincie Fryslân, het Keuning Instituut en het Lectoraat Plattelandsvernieuwing van Van Hall Larenstein.
Deze kaart toont de aanvullingen op de reeds bekende historische paden in Friesland. De gegevens zijn verzameld tijdens workshops in de diverse regio's, op basis van de kennis van de lokale bewoners en geïnteresseerden</t>
  </si>
  <si>
    <t>Bestand met alle kantoorlocaties in Fryslân</t>
  </si>
  <si>
    <t>De vlakken geven de oriëntatie van de verkaveling aan</t>
  </si>
  <si>
    <t xml:space="preserve">De vlakken geven de oriëntatie van de verkaveling aan. </t>
  </si>
  <si>
    <t>CC-0</t>
  </si>
  <si>
    <t>Bestand met verdwenen en bestaande spoorwegen in Fryslân.</t>
  </si>
  <si>
    <t>Bestand met eendenkooien in Fryslân. Een eendenkooi bestaat uit een waterplas, de zogenoemde kooiplas, met een of meerdere bochtige, smal toelopende sloten, vangpijpen genoemd, omringd door rietschermen. Met behulp van tamme eenden (staleenden) of talingen werden wilde eenden, smienten en talingen naar de kooiplas gelokt en vervolgens in de vangpijpen gevangen. De hoog opgaande kooibossen rondom de kooiplassen vormen een markant element in het open Friese landschap.</t>
  </si>
  <si>
    <t>In de huidige versie van de Friese Archeologische Monumentenkaart Extra (FAMKE) zijn AMK-terreinen die een dorpskern betreffen, en waarvan de begrenzingen nog onzeker zijn, opgenomen als symbolen. De begrenzingen van de terreinen zullen in de komende tijd in de FAMKE worden opgenomen. Het is raadzaam om als een geplande ingreep of nieuw op te stellen bestemmingsplan dit symbool omvat of zich in de nabijheid ervan bevindt, de precieze begrenzing van een dergelijk terrein op te vragen bij de provinciaal archeoloog. De provincie adviseert overigens in geval van deze dorpskernen overeenkomstig de ‘gewone’ AMK-terreinen.</t>
  </si>
  <si>
    <t>Bestand met trailerhellingen in Fryslân</t>
  </si>
  <si>
    <t>Deze kaart geeft een indicatie van de mate waarin grondwater naar boven kwelt, dan wel in de bodem infiltreert. De kaart is het resultaat van een berekening met een grondwatermodel. Ondiepe kwel/wegzijging is gedefinieerd als de grondwaterstroming van/naar de bovenste watervoerende laag. Diepe kwel is gedefinieerd als de grondwaterstroming van/naar de tweede watervoerende laag.</t>
  </si>
  <si>
    <t>Bestand met officiële zwemwaterlocaties waarvan de kwaliteit regelmatig wordt gemeten.</t>
  </si>
  <si>
    <t>Overzicht van Musea in Fryslan.</t>
  </si>
  <si>
    <t>Ruimtelijke begrenzing van homogene gebieden met vergelijkbare landschappelijke kernkwaliteiten. Nadere uitwerking van de Hoofdlandschapstypen zoals deze onderscheiden zijn in het Streekplan07. Begrenzing is gebaseerd op ruimtelijke kenmerken, historische verkaveling en bodemkundige en fysisch-geografische begrenzingen.</t>
  </si>
  <si>
    <t>Bestand met locaties van overdekte en openluchtzwembaden in Fryslân.</t>
  </si>
  <si>
    <t>oranje</t>
  </si>
  <si>
    <t>Bestand met locaties van zeilscholen plus administratieve gegevens</t>
  </si>
  <si>
    <t>Ligging van visstekken in Fryslân.</t>
  </si>
  <si>
    <t>Locaties waar snelvaren is toegestaan</t>
  </si>
  <si>
    <t>Bestand met dagattracties in Fryslân. Recreatiemogelijkheden voor een dag(deel), tegen betaling.</t>
  </si>
  <si>
    <t>Ligging en administratieve gegevens van de fierljepschansen in Friesland</t>
  </si>
  <si>
    <t>Bestand met dagrecreatieterreinen in Fryslân; deze zijn doorgaans vrij toegankelijk.</t>
  </si>
  <si>
    <t>Traject van de Slachtemarathon. De marathon is een 42 kilometer lange tocht over de oude Slachtedyk, die tussen Oosterbierum en Raerd door het Friese landschap kronkelt. Een tocht waarin kunst, cultuur en muziek een belangrijke rol spelen, naast de prachtige omgeving.</t>
  </si>
  <si>
    <t>Officeel toegestane kitesurflocaties</t>
  </si>
  <si>
    <t>Bestand met sportaccommodaties en administratieve gegevens. Het betreft buitensportaccommodaties: sportvelden, tennisbanen, ijsbanen, kaatsvelden etc.</t>
  </si>
  <si>
    <t>Dit bestand bevat de resultaten van de inventarisatie van de jongere bouwkunst in de provincie Fryslân. De gegevens zijn verzameld tijdens het Monumenten Inventarisatieproject (MIP), uitgevoerd tussen 1987 en 1994. De geïnventariseerde objecten en complexen zijn een historische getuigenis en bouwkundige vertaling van de ontwikkelingen die in de periode 1850-1940 op maatschappelijk, cultureel, technisch en economisch gebied hebben plaatsgevonden. In totaal gaat het om bijna 7000 objecten. Het betreft o.a. woonhuizen en wooncomplexen, boerderijen, bedrijfspanden van handel en industrie, openbare gebouwen, religieuze gebouwen, molens, scholen, sport en recreatievoorzieningen, weg en waterbouwobjecten, begraafplaatsen en vestingwerken</t>
  </si>
  <si>
    <t>Bestand met verlaten kerkhoven. Het kerkhof waarvan de oorspronkelijke nederzetting is verdwenen of verplaatst, wordt een 'verlaten kerkhof' genoemd. Deze categorie omvat zowel kerkhoven die nog zichtbaar zijn, als kerkhoven die verdwenen zijn of waarvan de ondergrond nog restanten van begravingen en eventueel kerken bevat. Oude kerkhoven zijn thans vooral van belang voor het reconstrueren van de bewoningsgeschiedenis van Fryslân, omdat zij ons iets meedelen over vroegere vestigingsplaatsen van nederzettingen. De meeste verlaten kerkhoven bevinden zich in (voormalige) veengebieden.</t>
  </si>
  <si>
    <t>Bestand met verdwenen molens en type molen. De bestaande molens zijn opgenomen in de bestanden Rijksmonumenten en Jongere Bouwkunst.</t>
  </si>
  <si>
    <t>Bestand met voormalige tolhuizen. Voor de derving van de kosten van de aanleg, het onderhoud en garanderen van de veiligheid op (vaar-) wegen kon tol worden geheven. Wegen werden verdeeld in tracés, die werden begrensd door een tolboom of tolhek bij een tolgaarderswoning. Voor de passage van personen en goederen diende het tol (recht of cijns) te worden afgedragen aan de tolgaarder. De woningen hebben een kenmerkende T-vormige plattegrond, waarbij de uitbouw haaks op de weg door de zijramen zicht bood op het naderend verkeer.</t>
  </si>
  <si>
    <t>Bestand met verdwenen en huidige sluizen almede het type sluis. Sluizen, of zijlen, zijn kunstmatige waterlozingspunten en punten voor watertoevoer. De bouw ervan hangt samen met het afsluiten van gebieden van het boezem- of zeewater door middel van dijken. De Friese boezem is aanvankelijk waarschijnlijk één stelsel geweest van met elkaar in verbinding staande wateren, maar vanaf de late middeleeuwen begon men scheidingen aan te brengen door middel van sluizen en werd de boezem in kleinere boezems verdeeld. Er worden verschillende typen sluizen onderscheiden: duikersluis of pomp; verlaat of schutsluit, zijl of uitwateringssluis.</t>
  </si>
  <si>
    <t>Bestand met locaties van veenwinning en petgaten. Op de kaart zijn alle petgaten die er, voor zover ons bekend, zijn geweest aangegeven. Een groot deel ervan is later drooggemalen of gedempt en de resterende complexen (o.a. Alde Feanen, Deelen, Rottige Meenthe) hebben thans meestal een functie als natuurgebied.</t>
  </si>
  <si>
    <t>Bestand met natuurlijke en voormalige natuurlijke waterlopen. In eerste instantie dienden alle wateren in Fryslân de natuurlijke afwatering, of maakten er althans een onderdeel van uit. Rivieren, natuurlijke geulen en prielen, zeearmen, meren en meerstallen (waterplassen in een hoogveengebied) behoorden ertoe. Deze wateren met een natuurlijke oorsprong zijn opgenomen op de kaart, zowel de nog bestaande als de inmiddels verdwenen waterlopen. Om de afwatering en de mogelijkheden voor transport te verbeteren zijn veel natuurlijke waterlopen in de loop der tijd gekanaliseerd.</t>
  </si>
  <si>
    <t>Bestand met kruinige percelen. Evenals de terpen behoren de kruinige percelen tot het zogeheten 'man-made' reliëf, dat door de mens is opgeworpen. Van oorsprong zijn het akkers die vanaf de randen van de percelen bolrond rondom en naar het midden van de akker zijn geploegd. Het doel was de afwatering te verbeteren en zowel de slempgevoeligheid van de akker als de eventuele verstuiving van de bodem tegen te gaan. Kruinige percelen komen voor op lichte of zavelige kleigronden. Daarmee beperkt deze categorie zich tot de kwelderwallen langs de kust, de voormalige zeeboezems en de hogere delen van de aanwasvlakten.</t>
  </si>
  <si>
    <t>Historisch bestand met locaties waar in de geschiedenis kleiwinning heeft plaatsgevonden. De voor de kleiwinning geschikte gebieden werden perceelsgewijs afgeticheld (gemiddeld zo'n 60 centimeter) en daarmee werd hun maaiveld sterk verlaagd, waardoor ze goed herkenbaar in het landschap liggen, tussen de niet afgegraven hoger gelegen percelen. Meerdere honderden hectares kleiland moeten aldus in de loop der eeuwen zijn afgegraven. De kleiwinning langs de (voormalige) zeedijken houdt verband met uiteenlopende fasen van dijkaanleg en -verzwaring, waarvoor de benodigde klei zoveel mogelijk in de onmiddellijke omgeving werd gestoken. Een aantal van deze 'dyks-delten' of dijkputten is thans als natuurgebied in beheer.</t>
  </si>
  <si>
    <t>Bestand met historische jaagpaden en trekwegen. Deze wegen zijn oorspronkelijk bedoeld om binnenschepen voort te trekken. In het begin door mankracht, later door trekdieren. Het stelsel van kanalen en gekanaliseerde waterwegen met jaagpaden op de kruin van de dijk kwam tot volle ontwikkeling in de 17de en 18de eeuw. Het verschil tussen een jaagpad en een trekweg ligt in de breedte van het dwarsprofiel van het begaanbare deel langs de waterweg. Langs de paden staan op sommige plaatsen nog rolpalen om een schip door een bocht of uit de monding van een haven te trekken (Haulerwijk, Stavoren).</t>
  </si>
  <si>
    <t>Bestand met de historische droogmakerijen. Een droogmakerij is een polder die is ontstaan door het droogleggen van een door de natuur of door de zelnering dan wel turfwinning gevormd meer. De fraaiste droogmakerijen vinden we ten zuiden van Leeuwarden in de vorm van de Grutte Wergeaster Mar en het Hempensermeer. De meeste voormalige plassen die als droogmakerijen worden aangeduid zijn dankzij een verbeterde bemaling in de directe omgeving of door aftapping drooggevallen.</t>
  </si>
  <si>
    <t>Bestand met historische dijkdoorbraken. Dijkdoorbraken zijn in Fryslân talloze keren voorgekomen. Een dijkdoorbraak liet doorgaans diepe wiel of kolk achter, waaromheen vervolgens aan de zeezijde de dijk werd verlegd. Vele kolken zijn inmiddels verdwenen. Tamelijk abrupte bochten in (voormalige) dijken wijzen als regel op een vroegere doorbraak. De als gevolg van dijkdoorbraken ontstane kolken dienen niet te worden verward met de zogeheten dyksdelten of dijkputten, die op verschillende plaatsen binnendijks voorkomen. Laatstgenoemden zijn ontstaan door het steken van kleizoden ten behoeve van de aanleg, het herstel of de verhoging van de nabije dijk.</t>
  </si>
  <si>
    <t>Grenscontouren van het veenlandschap (2m-maaiveld) in Fryslân.</t>
  </si>
  <si>
    <t>Bestand met terpen in Fryslân.</t>
  </si>
  <si>
    <t>Grenscontouren van het pleistocene landschap in Fryslân (3m-NAP).</t>
  </si>
  <si>
    <t>Bestand met de aardkundige periode-indeling in Fryslân. De periode van vorming (tijd) is een belangrijk criterium voor het indelen in hoofdlandschappen, evenals de inbreng van mensen, ook wel antropogeen landschap genoemd. De volgende drie hoofdlandschapstypen zijn weergegeven op de kaart 'Periode-indeling': antropogene landschapselementen, holocene landschap, pleistocene landschap.</t>
  </si>
  <si>
    <t>Bestand met esdekken in Fryslân.</t>
  </si>
  <si>
    <t>Bestand met dobben in Fryslân. Dit zijn depressies (kommen) in het Pleistocene landschap, geheel of gedeeltelijk gevuld met veen en gyttja. In de dobben, die door de mens zijn uitgeveend, komen meertjes voor. De dobben kunnen deflatiekommen zijn, d.w.z uitgeblazen kommen, ontstaan binnen het dekzandlandschap. Deze kommen zijn meestal niet dieper dan 3 meter.</t>
  </si>
  <si>
    <t>Provincie</t>
  </si>
  <si>
    <t>Aantal databronnen</t>
  </si>
  <si>
    <t>Inventarisatie sheet DATA.OVERHEID.NL</t>
  </si>
  <si>
    <t>m.a.keulen@fryslan.frl</t>
  </si>
  <si>
    <t>j.wester@fryslan.frl</t>
  </si>
  <si>
    <t>d.vanweezelerrens@fryslan.frl</t>
  </si>
  <si>
    <t xml:space="preserve">Inventariserende organisatie: </t>
  </si>
  <si>
    <t xml:space="preserve">Contactpersoon organisatie: </t>
  </si>
  <si>
    <t xml:space="preserve">Datum: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</si>
</sst>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0"/>
      <color indexed="8"/>
      <name val="Sans"/>
    </font>
    <font>
      <b/>
      <sz val="14"/>
      <color indexed="9"/>
      <name val="Calibri"/>
    </font>
    <font>
      <sz val="12"/>
      <color indexed="8"/>
      <name val="Calibri"/>
    </font>
    <font>
      <sz val="12"/>
      <color indexed="8"/>
      <name val="Calibri"/>
      <family val="2"/>
    </font>
    <font>
      <b/>
      <sz val="18"/>
      <color theme="1"/>
      <name val="Calibri"/>
      <family val="2"/>
      <scheme val="minor"/>
    </font>
    <font>
      <sz val="12"/>
      <color indexed="8"/>
      <name val="Calibri"/>
      <family val="2"/>
      <scheme val="minor"/>
    </font>
  </fonts>
  <fills count="11">
    <fill>
      <patternFill patternType="none"/>
    </fill>
    <fill>
      <patternFill patternType="gray125"/>
    </fill>
    <fill>
      <patternFill patternType="solid">
        <fgColor indexed="63"/>
        <bgColor indexed="61"/>
      </patternFill>
    </fill>
    <fill>
      <patternFill patternType="solid">
        <fgColor indexed="9"/>
        <bgColor indexed="8"/>
      </patternFill>
    </fill>
    <fill>
      <patternFill patternType="solid">
        <fgColor indexed="21"/>
        <bgColor indexed="21"/>
      </patternFill>
    </fill>
    <fill>
      <patternFill patternType="solid">
        <fgColor indexed="62"/>
        <bgColor indexed="61"/>
      </patternFill>
    </fill>
    <fill>
      <patternFill patternType="solid">
        <fgColor indexed="60"/>
        <bgColor indexed="61"/>
      </patternFill>
    </fill>
    <fill>
      <patternFill patternType="solid">
        <fgColor theme="2"/>
        <bgColor indexed="64"/>
      </patternFill>
    </fill>
    <fill>
      <patternFill patternType="solid">
        <fgColor theme="2"/>
        <bgColor indexed="8"/>
      </patternFill>
    </fill>
    <fill>
      <patternFill patternType="solid">
        <fgColor rgb="FFFFFF00"/>
        <bgColor indexed="8"/>
      </patternFill>
    </fill>
    <fill>
      <patternFill patternType="solid">
        <fgColor rgb="FFFFFF00"/>
        <bgColor indexed="64"/>
      </patternFill>
    </fill>
  </fills>
  <borders count="3">
    <border>
      <left/>
      <right/>
      <top/>
      <bottom/>
      <diagonal/>
    </border>
    <border>
      <left/>
      <right style="thin">
        <color indexed="8"/>
      </right>
      <top/>
      <bottom style="thin">
        <color indexed="8"/>
      </bottom>
      <diagonal/>
    </border>
    <border>
      <left/>
      <right/>
      <top/>
      <bottom style="thin">
        <color indexed="8"/>
      </bottom>
      <diagonal/>
    </border>
  </borders>
  <cellStyleXfs count="1">
    <xf numFmtId="0" fontId="0" fillId="0" borderId="0"/>
  </cellStyleXfs>
  <cellXfs count="16">
    <xf numFmtId="0" fontId="0" fillId="0" borderId="0" xfId="0"/>
    <xf numFmtId="0" fontId="0" fillId="0" borderId="0" xfId="0" applyNumberFormat="1" applyFont="1" applyFill="1" applyBorder="1" applyAlignment="1" applyProtection="1"/>
    <xf numFmtId="0" fontId="2" fillId="2" borderId="1" xfId="0" quotePrefix="1" applyNumberFormat="1" applyFont="1" applyFill="1" applyBorder="1" applyAlignment="1" applyProtection="1">
      <alignment horizontal="left" vertical="top" wrapText="1"/>
    </xf>
    <xf numFmtId="0" fontId="2" fillId="3" borderId="1" xfId="0" quotePrefix="1" applyNumberFormat="1" applyFont="1" applyFill="1" applyBorder="1" applyAlignment="1" applyProtection="1">
      <alignment horizontal="left" vertical="top" wrapText="1"/>
    </xf>
    <xf numFmtId="0" fontId="1" fillId="4" borderId="2" xfId="0" applyNumberFormat="1" applyFont="1" applyFill="1" applyBorder="1" applyAlignment="1" applyProtection="1">
      <alignment horizontal="left" vertical="top" wrapText="1"/>
    </xf>
    <xf numFmtId="0" fontId="2" fillId="2" borderId="1" xfId="0" applyNumberFormat="1" applyFont="1" applyFill="1" applyBorder="1" applyAlignment="1" applyProtection="1">
      <alignment horizontal="left" vertical="top" wrapText="1"/>
    </xf>
    <xf numFmtId="0" fontId="2" fillId="5" borderId="1" xfId="0" applyNumberFormat="1" applyFont="1" applyFill="1" applyBorder="1" applyAlignment="1" applyProtection="1">
      <alignment horizontal="left" vertical="top" wrapText="1"/>
    </xf>
    <xf numFmtId="0" fontId="2" fillId="3" borderId="1" xfId="0" applyNumberFormat="1" applyFont="1" applyFill="1" applyBorder="1" applyAlignment="1" applyProtection="1">
      <alignment horizontal="left" vertical="top" wrapText="1"/>
    </xf>
    <xf numFmtId="0" fontId="2" fillId="6" borderId="1" xfId="0" applyNumberFormat="1" applyFont="1" applyFill="1" applyBorder="1" applyAlignment="1" applyProtection="1">
      <alignment horizontal="left" vertical="top" wrapText="1"/>
    </xf>
    <xf numFmtId="0" fontId="4" fillId="7" borderId="0" xfId="0" applyFont="1" applyFill="1" applyAlignment="1"/>
    <xf numFmtId="0" fontId="0" fillId="8" borderId="0" xfId="0" applyNumberFormat="1" applyFont="1" applyFill="1" applyBorder="1" applyAlignment="1" applyProtection="1">
      <alignment horizontal="left" vertical="top" wrapText="1"/>
    </xf>
    <xf numFmtId="0" fontId="0" fillId="7" borderId="0" xfId="0" applyFill="1" applyAlignment="1"/>
    <xf numFmtId="0" fontId="0" fillId="7" borderId="0" xfId="0" applyFill="1" applyBorder="1" applyAlignment="1"/>
    <xf numFmtId="0" fontId="2" fillId="9" borderId="1" xfId="0" applyNumberFormat="1" applyFont="1" applyFill="1" applyBorder="1" applyAlignment="1" applyProtection="1">
      <alignment horizontal="left" vertical="top" wrapText="1"/>
    </xf>
    <xf numFmtId="0" fontId="5" fillId="10" borderId="0" xfId="0" applyFont="1" applyFill="1" applyAlignment="1">
      <alignment vertical="top"/>
    </xf>
    <xf numFmtId="0" fontId="3" fillId="3" borderId="1" xfId="0" applyNumberFormat="1" applyFont="1" applyFill="1" applyBorder="1" applyAlignment="1" applyProtection="1">
      <alignment horizontal="left" vertical="top" wrapText="1"/>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C7C7C7"/>
      <rgbColor rgb="00F89800"/>
      <rgbColor rgb="00009080"/>
      <rgbColor rgb="0000FC00"/>
      <rgbColor rgb="00EEEEE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abSelected="1" zoomScale="70" zoomScaleNormal="70" zoomScaleSheetLayoutView="1" workbookViewId="0">
      <selection activeCell="A108" sqref="A108"/>
    </sheetView>
  </sheetViews>
  <sheetFormatPr defaultColWidth="11.453125" defaultRowHeight="12.5"/>
  <cols>
    <col min="1" max="1" width="3.81640625" style="1" bestFit="1" customWidth="1"/>
    <col min="2" max="2" width="38" style="1" bestFit="1" customWidth="1"/>
    <col min="3" max="3" width="60.81640625" style="1" bestFit="1" customWidth="1"/>
    <col min="4" max="4" width="38" style="1" bestFit="1" customWidth="1"/>
    <col min="5" max="6" width="34.26953125" style="1" bestFit="1" customWidth="1"/>
    <col min="7" max="7" width="91.26953125" style="1" bestFit="1" customWidth="1"/>
    <col min="8" max="8" width="15.1796875" style="1" bestFit="1" customWidth="1"/>
    <col min="9" max="9" width="6.54296875" style="1" bestFit="1" customWidth="1"/>
    <col min="10" max="10" width="22.81640625" style="1" bestFit="1" customWidth="1"/>
    <col min="11" max="11" width="45.54296875" style="1" bestFit="1" customWidth="1"/>
    <col min="12" max="14" width="22.81640625" style="1" bestFit="1" customWidth="1"/>
    <col min="15" max="16" width="15.1796875" style="1" bestFit="1" customWidth="1"/>
    <col min="17" max="17" width="68.453125" style="1" bestFit="1" customWidth="1"/>
    <col min="18" max="16384" width="11.453125" style="1"/>
  </cols>
  <sheetData>
    <row r="1" spans="1:17" ht="23.5">
      <c r="A1" s="9" t="s">
        <v>141</v>
      </c>
      <c r="B1" s="10"/>
      <c r="C1" s="10"/>
      <c r="D1" s="10"/>
      <c r="E1" s="10"/>
      <c r="F1" s="10"/>
      <c r="G1" s="10"/>
      <c r="H1" s="10"/>
      <c r="I1" s="10"/>
      <c r="J1" s="10"/>
      <c r="K1" s="10"/>
      <c r="L1" s="10"/>
      <c r="M1" s="10"/>
      <c r="N1" s="10"/>
      <c r="O1" s="10"/>
      <c r="P1" s="10"/>
      <c r="Q1" s="10"/>
    </row>
    <row r="2" spans="1:17">
      <c r="A2" s="10"/>
      <c r="B2" s="10"/>
      <c r="C2" s="10"/>
      <c r="D2" s="10"/>
      <c r="E2" s="10"/>
      <c r="F2" s="10"/>
      <c r="G2" s="10"/>
      <c r="H2" s="10"/>
      <c r="I2" s="10"/>
      <c r="J2" s="10"/>
      <c r="K2" s="10"/>
      <c r="L2" s="10"/>
      <c r="M2" s="10"/>
      <c r="N2" s="10"/>
      <c r="O2" s="10"/>
      <c r="P2" s="10"/>
      <c r="Q2" s="10"/>
    </row>
    <row r="3" spans="1:17">
      <c r="A3" s="11" t="s">
        <v>145</v>
      </c>
      <c r="B3" s="12"/>
      <c r="C3" s="10"/>
      <c r="D3" s="12" t="s">
        <v>146</v>
      </c>
      <c r="E3" s="10"/>
      <c r="F3" s="11" t="s">
        <v>147</v>
      </c>
      <c r="G3" s="12"/>
      <c r="H3" s="11"/>
      <c r="I3" s="10"/>
      <c r="J3" s="10"/>
      <c r="K3" s="10"/>
      <c r="L3" s="10"/>
      <c r="M3" s="10"/>
      <c r="N3" s="10"/>
      <c r="O3" s="10"/>
      <c r="P3" s="10"/>
      <c r="Q3" s="10"/>
    </row>
    <row r="4" spans="1:17">
      <c r="A4" s="10"/>
      <c r="B4" s="10"/>
      <c r="C4" s="10"/>
      <c r="D4" s="10"/>
      <c r="E4" s="10"/>
      <c r="F4" s="10"/>
      <c r="G4" s="10"/>
      <c r="H4" s="10"/>
      <c r="I4" s="10"/>
      <c r="J4" s="10"/>
      <c r="K4" s="10"/>
      <c r="L4" s="10"/>
      <c r="M4" s="10"/>
      <c r="N4" s="10"/>
      <c r="O4" s="10"/>
      <c r="P4" s="10"/>
      <c r="Q4" s="10"/>
    </row>
    <row r="5" spans="1:17" ht="37">
      <c r="A5" s="4" t="s">
        <v>0</v>
      </c>
      <c r="B5" s="4" t="s">
        <v>1</v>
      </c>
      <c r="C5" s="4" t="s">
        <v>2</v>
      </c>
      <c r="D5" s="4" t="s">
        <v>3</v>
      </c>
      <c r="E5" s="4" t="s">
        <v>4</v>
      </c>
      <c r="F5" s="4" t="s">
        <v>5</v>
      </c>
      <c r="G5" s="4" t="s">
        <v>6</v>
      </c>
      <c r="H5" s="4" t="s">
        <v>7</v>
      </c>
      <c r="I5" s="4" t="s">
        <v>8</v>
      </c>
      <c r="J5" s="4" t="s">
        <v>9</v>
      </c>
      <c r="K5" s="4" t="s">
        <v>10</v>
      </c>
      <c r="L5" s="4" t="s">
        <v>11</v>
      </c>
      <c r="M5" s="4" t="s">
        <v>12</v>
      </c>
      <c r="N5" s="4" t="s">
        <v>13</v>
      </c>
      <c r="O5" s="4" t="s">
        <v>140</v>
      </c>
      <c r="P5" s="4" t="s">
        <v>14</v>
      </c>
      <c r="Q5" s="4" t="s">
        <v>15</v>
      </c>
    </row>
    <row r="6" spans="1:17" ht="15.5">
      <c r="A6" s="7">
        <v>1</v>
      </c>
      <c r="B6" s="5" t="s">
        <v>16</v>
      </c>
      <c r="C6" s="7" t="str">
        <f>HYPERLINK("http://data.overheid.nl/data/dataset/zandwinputten","Zandwinputten")</f>
        <v>Zandwinputten</v>
      </c>
      <c r="D6" s="5" t="s">
        <v>17</v>
      </c>
      <c r="E6" s="7" t="s">
        <v>18</v>
      </c>
      <c r="F6" s="2" t="s">
        <v>139</v>
      </c>
      <c r="G6" s="7" t="s">
        <v>20</v>
      </c>
      <c r="H6" s="5" t="s">
        <v>21</v>
      </c>
      <c r="I6" s="7" t="s">
        <v>22</v>
      </c>
      <c r="J6" s="6" t="s">
        <v>23</v>
      </c>
      <c r="K6" s="3" t="s">
        <v>19</v>
      </c>
      <c r="L6" s="5" t="s">
        <v>24</v>
      </c>
      <c r="M6" s="7" t="s">
        <v>25</v>
      </c>
      <c r="N6" s="2" t="s">
        <v>26</v>
      </c>
      <c r="O6" s="7">
        <v>2</v>
      </c>
      <c r="P6" s="2" t="s">
        <v>19</v>
      </c>
      <c r="Q6" s="7"/>
    </row>
    <row r="7" spans="1:17" ht="46.5">
      <c r="A7" s="7">
        <v>2</v>
      </c>
      <c r="B7" s="5" t="s">
        <v>16</v>
      </c>
      <c r="C7" s="7" t="str">
        <f>HYPERLINK("http://data.overheid.nl/data/dataset/officiele-waternamen-puntlocaties","Officiële waternamen (puntlocaties)")</f>
        <v>Officiële waternamen (puntlocaties)</v>
      </c>
      <c r="D7" s="5" t="s">
        <v>17</v>
      </c>
      <c r="E7" s="13" t="s">
        <v>18</v>
      </c>
      <c r="F7" s="2" t="s">
        <v>139</v>
      </c>
      <c r="G7" s="7" t="s">
        <v>27</v>
      </c>
      <c r="H7" s="5" t="s">
        <v>21</v>
      </c>
      <c r="I7" s="7" t="s">
        <v>22</v>
      </c>
      <c r="J7" s="6" t="s">
        <v>23</v>
      </c>
      <c r="K7" s="3" t="s">
        <v>19</v>
      </c>
      <c r="L7" s="5" t="s">
        <v>24</v>
      </c>
      <c r="M7" s="7" t="s">
        <v>25</v>
      </c>
      <c r="N7" s="2" t="s">
        <v>26</v>
      </c>
      <c r="O7" s="7">
        <v>2</v>
      </c>
      <c r="P7" s="2" t="s">
        <v>19</v>
      </c>
      <c r="Q7" s="7"/>
    </row>
    <row r="8" spans="1:17" ht="93">
      <c r="A8" s="7">
        <v>3</v>
      </c>
      <c r="B8" s="5" t="s">
        <v>16</v>
      </c>
      <c r="C8" s="7" t="str">
        <f>HYPERLINK("http://data.overheid.nl/data/dataset/luchtkwaliteit-provinciale-wegen-prognose-2020","Luchtkwaliteit Provinciale Wegen (prognose 2020)")</f>
        <v>Luchtkwaliteit Provinciale Wegen (prognose 2020)</v>
      </c>
      <c r="D8" s="5" t="s">
        <v>17</v>
      </c>
      <c r="E8" s="7" t="s">
        <v>18</v>
      </c>
      <c r="F8" s="2" t="s">
        <v>139</v>
      </c>
      <c r="G8" s="7" t="s">
        <v>28</v>
      </c>
      <c r="H8" s="5" t="s">
        <v>21</v>
      </c>
      <c r="I8" s="7" t="s">
        <v>22</v>
      </c>
      <c r="J8" s="6" t="s">
        <v>23</v>
      </c>
      <c r="K8" s="3" t="s">
        <v>19</v>
      </c>
      <c r="L8" s="5" t="s">
        <v>24</v>
      </c>
      <c r="M8" s="7" t="s">
        <v>25</v>
      </c>
      <c r="N8" s="2" t="s">
        <v>26</v>
      </c>
      <c r="O8" s="7">
        <v>2</v>
      </c>
      <c r="P8" s="2" t="s">
        <v>19</v>
      </c>
      <c r="Q8" s="7"/>
    </row>
    <row r="9" spans="1:17" ht="93">
      <c r="A9" s="7">
        <v>4</v>
      </c>
      <c r="B9" s="5" t="s">
        <v>16</v>
      </c>
      <c r="C9" s="7" t="str">
        <f>HYPERLINK("http://data.overheid.nl/data/dataset/luchtkwaliteit-provinciale-wegen-2004","Luchtkwaliteit Provinciale Wegen (2004)")</f>
        <v>Luchtkwaliteit Provinciale Wegen (2004)</v>
      </c>
      <c r="D9" s="5" t="s">
        <v>17</v>
      </c>
      <c r="E9" s="7" t="s">
        <v>18</v>
      </c>
      <c r="F9" s="2" t="s">
        <v>139</v>
      </c>
      <c r="G9" s="7" t="s">
        <v>29</v>
      </c>
      <c r="H9" s="5" t="s">
        <v>21</v>
      </c>
      <c r="I9" s="7" t="s">
        <v>22</v>
      </c>
      <c r="J9" s="6" t="s">
        <v>23</v>
      </c>
      <c r="K9" s="3" t="s">
        <v>19</v>
      </c>
      <c r="L9" s="5" t="s">
        <v>24</v>
      </c>
      <c r="M9" s="7" t="s">
        <v>25</v>
      </c>
      <c r="N9" s="2" t="s">
        <v>26</v>
      </c>
      <c r="O9" s="7">
        <v>2</v>
      </c>
      <c r="P9" s="2" t="s">
        <v>19</v>
      </c>
      <c r="Q9" s="7"/>
    </row>
    <row r="10" spans="1:17" ht="139.5">
      <c r="A10" s="7">
        <v>5</v>
      </c>
      <c r="B10" s="5" t="s">
        <v>16</v>
      </c>
      <c r="C10" s="7" t="str">
        <f>HYPERLINK("http://data.overheid.nl/data/dataset/primair-grondwatermeetnet-peilbuizen","Primair grondwatermeetnet - Peilbuizen")</f>
        <v>Primair grondwatermeetnet - Peilbuizen</v>
      </c>
      <c r="D10" s="5" t="s">
        <v>17</v>
      </c>
      <c r="E10" s="7" t="s">
        <v>30</v>
      </c>
      <c r="F10" s="2" t="s">
        <v>139</v>
      </c>
      <c r="G10" s="7" t="s">
        <v>31</v>
      </c>
      <c r="H10" s="5" t="s">
        <v>21</v>
      </c>
      <c r="I10" s="7" t="s">
        <v>22</v>
      </c>
      <c r="J10" s="6" t="s">
        <v>23</v>
      </c>
      <c r="K10" s="3" t="s">
        <v>19</v>
      </c>
      <c r="L10" s="5" t="s">
        <v>24</v>
      </c>
      <c r="M10" s="7" t="s">
        <v>25</v>
      </c>
      <c r="N10" s="2" t="s">
        <v>26</v>
      </c>
      <c r="O10" s="7">
        <v>2</v>
      </c>
      <c r="P10" s="2" t="s">
        <v>19</v>
      </c>
      <c r="Q10" s="7"/>
    </row>
    <row r="11" spans="1:17" ht="124">
      <c r="A11" s="7">
        <v>6</v>
      </c>
      <c r="B11" s="5" t="s">
        <v>16</v>
      </c>
      <c r="C11" s="7" t="str">
        <f>HYPERLINK("http://data.overheid.nl/data/dataset/grondwaterbeschermingsgebieden-en-waterwingebieden","Grondwaterbeschermingsgebieden en waterwingebieden")</f>
        <v>Grondwaterbeschermingsgebieden en waterwingebieden</v>
      </c>
      <c r="D11" s="5" t="s">
        <v>17</v>
      </c>
      <c r="E11" s="7" t="s">
        <v>18</v>
      </c>
      <c r="F11" s="2" t="s">
        <v>139</v>
      </c>
      <c r="G11" s="7" t="s">
        <v>32</v>
      </c>
      <c r="H11" s="5" t="s">
        <v>21</v>
      </c>
      <c r="I11" s="7" t="s">
        <v>22</v>
      </c>
      <c r="J11" s="6" t="s">
        <v>23</v>
      </c>
      <c r="K11" s="3" t="s">
        <v>19</v>
      </c>
      <c r="L11" s="5" t="s">
        <v>24</v>
      </c>
      <c r="M11" s="7" t="s">
        <v>25</v>
      </c>
      <c r="N11" s="2" t="s">
        <v>26</v>
      </c>
      <c r="O11" s="7">
        <v>2</v>
      </c>
      <c r="P11" s="2" t="s">
        <v>19</v>
      </c>
      <c r="Q11" s="7"/>
    </row>
    <row r="12" spans="1:17" ht="31">
      <c r="A12" s="7">
        <v>7</v>
      </c>
      <c r="B12" s="5" t="s">
        <v>16</v>
      </c>
      <c r="C12" s="7" t="str">
        <f>HYPERLINK("http://data.overheid.nl/data/dataset/friese-archeologische-monumentenkaart-extra-famke-advies-steentijd","Friese Archeologische Monumentenkaart Extra (FAMKE) - Advies Steentijd")</f>
        <v>Friese Archeologische Monumentenkaart Extra (FAMKE) - Advies Steentijd</v>
      </c>
      <c r="D12" s="5" t="s">
        <v>17</v>
      </c>
      <c r="E12" s="7" t="s">
        <v>18</v>
      </c>
      <c r="F12" s="2" t="s">
        <v>139</v>
      </c>
      <c r="G12" s="7" t="s">
        <v>33</v>
      </c>
      <c r="H12" s="5" t="s">
        <v>21</v>
      </c>
      <c r="I12" s="7" t="s">
        <v>22</v>
      </c>
      <c r="J12" s="6" t="s">
        <v>23</v>
      </c>
      <c r="K12" s="3" t="s">
        <v>19</v>
      </c>
      <c r="L12" s="5" t="s">
        <v>24</v>
      </c>
      <c r="M12" s="7" t="s">
        <v>25</v>
      </c>
      <c r="N12" s="2" t="s">
        <v>26</v>
      </c>
      <c r="O12" s="7">
        <v>2</v>
      </c>
      <c r="P12" s="2" t="s">
        <v>19</v>
      </c>
      <c r="Q12" s="7"/>
    </row>
    <row r="13" spans="1:17" ht="15.5">
      <c r="A13" s="7">
        <v>8</v>
      </c>
      <c r="B13" s="5" t="s">
        <v>16</v>
      </c>
      <c r="C13" s="7" t="str">
        <f>HYPERLINK("http://data.overheid.nl/data/dataset/recreatief-vaarwegennetwerk","Recreatief vaarwegennetwerk")</f>
        <v>Recreatief vaarwegennetwerk</v>
      </c>
      <c r="D13" s="5" t="s">
        <v>17</v>
      </c>
      <c r="E13" s="7" t="s">
        <v>34</v>
      </c>
      <c r="F13" s="2" t="s">
        <v>139</v>
      </c>
      <c r="G13" s="7" t="s">
        <v>35</v>
      </c>
      <c r="H13" s="5" t="s">
        <v>21</v>
      </c>
      <c r="I13" s="7" t="s">
        <v>22</v>
      </c>
      <c r="J13" s="6" t="s">
        <v>23</v>
      </c>
      <c r="K13" s="3" t="s">
        <v>19</v>
      </c>
      <c r="L13" s="5" t="s">
        <v>24</v>
      </c>
      <c r="M13" s="7" t="s">
        <v>25</v>
      </c>
      <c r="N13" s="2" t="s">
        <v>26</v>
      </c>
      <c r="O13" s="7">
        <v>2</v>
      </c>
      <c r="P13" s="2" t="s">
        <v>19</v>
      </c>
      <c r="Q13" s="7"/>
    </row>
    <row r="14" spans="1:17" ht="46.5">
      <c r="A14" s="7">
        <v>9</v>
      </c>
      <c r="B14" s="5" t="s">
        <v>16</v>
      </c>
      <c r="C14" s="7" t="str">
        <f>HYPERLINK("http://data.overheid.nl/data/dataset/officiele-waternamen-lijnlocaties","Officiële waternamen (lijnlocaties)")</f>
        <v>Officiële waternamen (lijnlocaties)</v>
      </c>
      <c r="D14" s="5" t="s">
        <v>17</v>
      </c>
      <c r="E14" s="13" t="s">
        <v>18</v>
      </c>
      <c r="F14" s="2" t="s">
        <v>139</v>
      </c>
      <c r="G14" s="7" t="s">
        <v>27</v>
      </c>
      <c r="H14" s="5" t="s">
        <v>21</v>
      </c>
      <c r="I14" s="7" t="s">
        <v>22</v>
      </c>
      <c r="J14" s="6" t="s">
        <v>23</v>
      </c>
      <c r="K14" s="3" t="s">
        <v>19</v>
      </c>
      <c r="L14" s="5" t="s">
        <v>24</v>
      </c>
      <c r="M14" s="7" t="s">
        <v>25</v>
      </c>
      <c r="N14" s="2" t="s">
        <v>26</v>
      </c>
      <c r="O14" s="7">
        <v>2</v>
      </c>
      <c r="P14" s="2" t="s">
        <v>19</v>
      </c>
      <c r="Q14" s="7"/>
    </row>
    <row r="15" spans="1:17" ht="31">
      <c r="A15" s="7">
        <v>10</v>
      </c>
      <c r="B15" s="5" t="s">
        <v>16</v>
      </c>
      <c r="C15" s="7" t="str">
        <f>HYPERLINK("http://data.overheid.nl/data/dataset/depots","Depots")</f>
        <v>Depots</v>
      </c>
      <c r="D15" s="5" t="s">
        <v>17</v>
      </c>
      <c r="E15" s="7" t="s">
        <v>18</v>
      </c>
      <c r="F15" s="2" t="s">
        <v>139</v>
      </c>
      <c r="G15" s="7" t="s">
        <v>36</v>
      </c>
      <c r="H15" s="5" t="s">
        <v>21</v>
      </c>
      <c r="I15" s="7" t="s">
        <v>22</v>
      </c>
      <c r="J15" s="6" t="s">
        <v>23</v>
      </c>
      <c r="K15" s="3" t="s">
        <v>19</v>
      </c>
      <c r="L15" s="5" t="s">
        <v>24</v>
      </c>
      <c r="M15" s="7" t="s">
        <v>25</v>
      </c>
      <c r="N15" s="2" t="s">
        <v>26</v>
      </c>
      <c r="O15" s="7">
        <v>2</v>
      </c>
      <c r="P15" s="2" t="s">
        <v>19</v>
      </c>
      <c r="Q15" s="7"/>
    </row>
    <row r="16" spans="1:17" ht="62">
      <c r="A16" s="7">
        <v>11</v>
      </c>
      <c r="B16" s="5" t="s">
        <v>16</v>
      </c>
      <c r="C16" s="7" t="str">
        <f>HYPERLINK("http://data.overheid.nl/data/dataset/landelijk-grondwaterregister-lgr","Landelijk Grondwaterregister (LGR)")</f>
        <v>Landelijk Grondwaterregister (LGR)</v>
      </c>
      <c r="D16" s="5" t="s">
        <v>17</v>
      </c>
      <c r="E16" s="7" t="s">
        <v>37</v>
      </c>
      <c r="F16" s="2" t="s">
        <v>139</v>
      </c>
      <c r="G16" s="7" t="s">
        <v>38</v>
      </c>
      <c r="H16" s="5" t="s">
        <v>21</v>
      </c>
      <c r="I16" s="7" t="s">
        <v>22</v>
      </c>
      <c r="J16" s="6" t="s">
        <v>23</v>
      </c>
      <c r="K16" s="3" t="s">
        <v>19</v>
      </c>
      <c r="L16" s="5" t="s">
        <v>24</v>
      </c>
      <c r="M16" s="7" t="s">
        <v>25</v>
      </c>
      <c r="N16" s="2" t="s">
        <v>26</v>
      </c>
      <c r="O16" s="7">
        <v>2</v>
      </c>
      <c r="P16" s="2" t="s">
        <v>19</v>
      </c>
      <c r="Q16" s="7"/>
    </row>
    <row r="17" spans="1:17" ht="93">
      <c r="A17" s="7">
        <v>12</v>
      </c>
      <c r="B17" s="5" t="s">
        <v>16</v>
      </c>
      <c r="C17" s="7" t="str">
        <f>HYPERLINK("http://data.overheid.nl/data/dataset/geluidskartering-provinciale-wegen-2011-contouren-nacht","Geluidskartering provinciale wegen 2011 - contouren nacht")</f>
        <v>Geluidskartering provinciale wegen 2011 - contouren nacht</v>
      </c>
      <c r="D17" s="5" t="s">
        <v>17</v>
      </c>
      <c r="E17" s="14" t="s">
        <v>142</v>
      </c>
      <c r="F17" s="2" t="s">
        <v>139</v>
      </c>
      <c r="G17" s="7" t="s">
        <v>39</v>
      </c>
      <c r="H17" s="5" t="s">
        <v>21</v>
      </c>
      <c r="I17" s="7" t="s">
        <v>22</v>
      </c>
      <c r="J17" s="6" t="s">
        <v>23</v>
      </c>
      <c r="K17" s="3" t="s">
        <v>19</v>
      </c>
      <c r="L17" s="5" t="s">
        <v>24</v>
      </c>
      <c r="M17" s="7" t="s">
        <v>25</v>
      </c>
      <c r="N17" s="2" t="s">
        <v>26</v>
      </c>
      <c r="O17" s="7">
        <v>2</v>
      </c>
      <c r="P17" s="2" t="s">
        <v>19</v>
      </c>
      <c r="Q17" s="7"/>
    </row>
    <row r="18" spans="1:17" ht="93">
      <c r="A18" s="7">
        <v>13</v>
      </c>
      <c r="B18" s="5" t="s">
        <v>16</v>
      </c>
      <c r="C18" s="7" t="str">
        <f>HYPERLINK("http://data.overheid.nl/data/dataset/geluidskartering-provinciale-wegen-2011-contouren-etmaal","Geluidskartering provinciale wegen 2011 - contouren etmaal")</f>
        <v>Geluidskartering provinciale wegen 2011 - contouren etmaal</v>
      </c>
      <c r="D18" s="5" t="s">
        <v>17</v>
      </c>
      <c r="E18" s="14" t="s">
        <v>142</v>
      </c>
      <c r="F18" s="2" t="s">
        <v>139</v>
      </c>
      <c r="G18" s="7" t="s">
        <v>40</v>
      </c>
      <c r="H18" s="5" t="s">
        <v>21</v>
      </c>
      <c r="I18" s="7" t="s">
        <v>22</v>
      </c>
      <c r="J18" s="6" t="s">
        <v>23</v>
      </c>
      <c r="K18" s="3" t="s">
        <v>19</v>
      </c>
      <c r="L18" s="5" t="s">
        <v>24</v>
      </c>
      <c r="M18" s="7" t="s">
        <v>25</v>
      </c>
      <c r="N18" s="2" t="s">
        <v>26</v>
      </c>
      <c r="O18" s="7">
        <v>2</v>
      </c>
      <c r="P18" s="2" t="s">
        <v>19</v>
      </c>
      <c r="Q18" s="7"/>
    </row>
    <row r="19" spans="1:17" ht="108.5">
      <c r="A19" s="7">
        <v>14</v>
      </c>
      <c r="B19" s="5" t="s">
        <v>16</v>
      </c>
      <c r="C19" s="7" t="str">
        <f>HYPERLINK("http://data.overheid.nl/data/dataset/recreatieve-wandelroutes-historische-wandelpaden-noord-oost-fryslan","Recreatieve wandelroutes - Historische Wandelpaden noord-oost Fryslân")</f>
        <v>Recreatieve wandelroutes - Historische Wandelpaden noord-oost Fryslân</v>
      </c>
      <c r="D19" s="5" t="s">
        <v>17</v>
      </c>
      <c r="E19" s="7" t="s">
        <v>18</v>
      </c>
      <c r="F19" s="2" t="s">
        <v>139</v>
      </c>
      <c r="G19" s="7" t="s">
        <v>41</v>
      </c>
      <c r="H19" s="5" t="s">
        <v>21</v>
      </c>
      <c r="I19" s="7" t="s">
        <v>22</v>
      </c>
      <c r="J19" s="6" t="s">
        <v>23</v>
      </c>
      <c r="K19" s="3" t="s">
        <v>19</v>
      </c>
      <c r="L19" s="5" t="s">
        <v>24</v>
      </c>
      <c r="M19" s="7" t="s">
        <v>25</v>
      </c>
      <c r="N19" s="2" t="s">
        <v>26</v>
      </c>
      <c r="O19" s="7">
        <v>2</v>
      </c>
      <c r="P19" s="2" t="s">
        <v>19</v>
      </c>
      <c r="Q19" s="7"/>
    </row>
    <row r="20" spans="1:17" ht="46.5">
      <c r="A20" s="7">
        <v>15</v>
      </c>
      <c r="B20" s="5" t="s">
        <v>16</v>
      </c>
      <c r="C20" s="7" t="str">
        <f>HYPERLINK("http://data.overheid.nl/data/dataset/friese-archeologische-monumentenkaart-extra-famke-advies-middeleeuwen","Friese Archeologische Monumentenkaart Extra (FAMKE) - Advies Middeleeuwen")</f>
        <v>Friese Archeologische Monumentenkaart Extra (FAMKE) - Advies Middeleeuwen</v>
      </c>
      <c r="D20" s="5" t="s">
        <v>17</v>
      </c>
      <c r="E20" s="7" t="s">
        <v>42</v>
      </c>
      <c r="F20" s="2" t="s">
        <v>139</v>
      </c>
      <c r="G20" s="7" t="s">
        <v>43</v>
      </c>
      <c r="H20" s="5" t="s">
        <v>21</v>
      </c>
      <c r="I20" s="7" t="s">
        <v>22</v>
      </c>
      <c r="J20" s="6" t="s">
        <v>23</v>
      </c>
      <c r="K20" s="3" t="s">
        <v>19</v>
      </c>
      <c r="L20" s="5" t="s">
        <v>24</v>
      </c>
      <c r="M20" s="7" t="s">
        <v>25</v>
      </c>
      <c r="N20" s="2" t="s">
        <v>26</v>
      </c>
      <c r="O20" s="7">
        <v>2</v>
      </c>
      <c r="P20" s="2" t="s">
        <v>19</v>
      </c>
      <c r="Q20" s="7"/>
    </row>
    <row r="21" spans="1:17" ht="15.5">
      <c r="A21" s="7">
        <v>16</v>
      </c>
      <c r="B21" s="5" t="s">
        <v>16</v>
      </c>
      <c r="C21" s="7" t="str">
        <f>HYPERLINK("http://data.overheid.nl/data/dataset/ruimtelijke-plannen-wro-01","Ruimtelijke plannen Wro")</f>
        <v>Ruimtelijke plannen Wro</v>
      </c>
      <c r="D21" s="5" t="s">
        <v>17</v>
      </c>
      <c r="E21" s="7" t="s">
        <v>18</v>
      </c>
      <c r="F21" s="2" t="s">
        <v>139</v>
      </c>
      <c r="G21" s="7" t="s">
        <v>44</v>
      </c>
      <c r="H21" s="5" t="s">
        <v>21</v>
      </c>
      <c r="I21" s="7" t="s">
        <v>22</v>
      </c>
      <c r="J21" s="6" t="s">
        <v>23</v>
      </c>
      <c r="K21" s="3" t="s">
        <v>19</v>
      </c>
      <c r="L21" s="5" t="s">
        <v>24</v>
      </c>
      <c r="M21" s="7" t="s">
        <v>25</v>
      </c>
      <c r="N21" s="2" t="s">
        <v>26</v>
      </c>
      <c r="O21" s="7">
        <v>1</v>
      </c>
      <c r="P21" s="2" t="s">
        <v>19</v>
      </c>
      <c r="Q21" s="7"/>
    </row>
    <row r="22" spans="1:17" ht="46.5">
      <c r="A22" s="7">
        <v>17</v>
      </c>
      <c r="B22" s="5" t="s">
        <v>16</v>
      </c>
      <c r="C22" s="7" t="str">
        <f>HYPERLINK("http://data.overheid.nl/data/dataset/recreatieve-vaarroutes","Recreatieve vaarroutes")</f>
        <v>Recreatieve vaarroutes</v>
      </c>
      <c r="D22" s="5" t="s">
        <v>17</v>
      </c>
      <c r="E22" s="7" t="s">
        <v>18</v>
      </c>
      <c r="F22" s="2" t="s">
        <v>139</v>
      </c>
      <c r="G22" s="7" t="s">
        <v>45</v>
      </c>
      <c r="H22" s="5" t="s">
        <v>21</v>
      </c>
      <c r="I22" s="7" t="s">
        <v>22</v>
      </c>
      <c r="J22" s="6" t="s">
        <v>23</v>
      </c>
      <c r="K22" s="3" t="s">
        <v>19</v>
      </c>
      <c r="L22" s="5" t="s">
        <v>24</v>
      </c>
      <c r="M22" s="7" t="s">
        <v>25</v>
      </c>
      <c r="N22" s="2" t="s">
        <v>26</v>
      </c>
      <c r="O22" s="7">
        <v>2</v>
      </c>
      <c r="P22" s="2" t="s">
        <v>19</v>
      </c>
      <c r="Q22" s="7"/>
    </row>
    <row r="23" spans="1:17" ht="108.5">
      <c r="A23" s="7">
        <v>18</v>
      </c>
      <c r="B23" s="5" t="s">
        <v>16</v>
      </c>
      <c r="C23" s="7" t="str">
        <f>HYPERLINK("http://data.overheid.nl/data/dataset/planologische-ecologische-hoofdstructuur","Planologische Ecologische Hoofdstructuur")</f>
        <v>Planologische Ecologische Hoofdstructuur</v>
      </c>
      <c r="D23" s="5" t="s">
        <v>17</v>
      </c>
      <c r="E23" s="7" t="s">
        <v>46</v>
      </c>
      <c r="F23" s="2" t="s">
        <v>139</v>
      </c>
      <c r="G23" s="7" t="s">
        <v>47</v>
      </c>
      <c r="H23" s="5" t="s">
        <v>21</v>
      </c>
      <c r="I23" s="7" t="s">
        <v>22</v>
      </c>
      <c r="J23" s="6" t="s">
        <v>23</v>
      </c>
      <c r="K23" s="3" t="s">
        <v>19</v>
      </c>
      <c r="L23" s="5" t="s">
        <v>24</v>
      </c>
      <c r="M23" s="7" t="s">
        <v>25</v>
      </c>
      <c r="N23" s="2" t="s">
        <v>26</v>
      </c>
      <c r="O23" s="7">
        <v>2</v>
      </c>
      <c r="P23" s="2" t="s">
        <v>19</v>
      </c>
      <c r="Q23" s="7"/>
    </row>
    <row r="24" spans="1:17" ht="15.5">
      <c r="A24" s="7">
        <v>19</v>
      </c>
      <c r="B24" s="5" t="s">
        <v>16</v>
      </c>
      <c r="C24" s="7" t="str">
        <f>HYPERLINK("http://data.overheid.nl/data/dataset/recreatieve-routes-elfstedentochtroute","Recreatieve routes - Elfstedentochtroute")</f>
        <v>Recreatieve routes - Elfstedentochtroute</v>
      </c>
      <c r="D24" s="5" t="s">
        <v>17</v>
      </c>
      <c r="E24" s="7" t="s">
        <v>48</v>
      </c>
      <c r="F24" s="2" t="s">
        <v>139</v>
      </c>
      <c r="G24" s="7" t="s">
        <v>49</v>
      </c>
      <c r="H24" s="5" t="s">
        <v>21</v>
      </c>
      <c r="I24" s="7" t="s">
        <v>22</v>
      </c>
      <c r="J24" s="6" t="s">
        <v>23</v>
      </c>
      <c r="K24" s="3" t="s">
        <v>19</v>
      </c>
      <c r="L24" s="5" t="s">
        <v>24</v>
      </c>
      <c r="M24" s="7" t="s">
        <v>25</v>
      </c>
      <c r="N24" s="2" t="s">
        <v>26</v>
      </c>
      <c r="O24" s="7">
        <v>2</v>
      </c>
      <c r="P24" s="2" t="s">
        <v>19</v>
      </c>
      <c r="Q24" s="7"/>
    </row>
    <row r="25" spans="1:17" ht="15.5">
      <c r="A25" s="7">
        <v>20</v>
      </c>
      <c r="B25" s="5" t="s">
        <v>16</v>
      </c>
      <c r="C25" s="7" t="str">
        <f>HYPERLINK("http://data.overheid.nl/data/dataset/geluidszones-vliegvelden-47-bkl","Geluidszones vliegvelden (47 Bkl)")</f>
        <v>Geluidszones vliegvelden (47 Bkl)</v>
      </c>
      <c r="D25" s="5" t="s">
        <v>17</v>
      </c>
      <c r="E25" s="7" t="s">
        <v>18</v>
      </c>
      <c r="F25" s="2" t="s">
        <v>139</v>
      </c>
      <c r="G25" s="7" t="s">
        <v>50</v>
      </c>
      <c r="H25" s="5" t="s">
        <v>21</v>
      </c>
      <c r="I25" s="7" t="s">
        <v>22</v>
      </c>
      <c r="J25" s="6" t="s">
        <v>23</v>
      </c>
      <c r="K25" s="3" t="s">
        <v>19</v>
      </c>
      <c r="L25" s="5" t="s">
        <v>24</v>
      </c>
      <c r="M25" s="7" t="s">
        <v>25</v>
      </c>
      <c r="N25" s="2" t="s">
        <v>26</v>
      </c>
      <c r="O25" s="7">
        <v>2</v>
      </c>
      <c r="P25" s="2" t="s">
        <v>19</v>
      </c>
      <c r="Q25" s="7"/>
    </row>
    <row r="26" spans="1:17" ht="108.5">
      <c r="A26" s="7">
        <v>21</v>
      </c>
      <c r="B26" s="5" t="s">
        <v>16</v>
      </c>
      <c r="C26" s="7" t="str">
        <f>HYPERLINK("http://data.overheid.nl/data/dataset/verdroogde-natuurgebieden-toplijst-01","Verdroogde natuurgebieden - Toplijst")</f>
        <v>Verdroogde natuurgebieden - Toplijst</v>
      </c>
      <c r="D26" s="5" t="s">
        <v>17</v>
      </c>
      <c r="E26" s="7" t="s">
        <v>51</v>
      </c>
      <c r="F26" s="2" t="s">
        <v>139</v>
      </c>
      <c r="G26" s="7" t="s">
        <v>52</v>
      </c>
      <c r="H26" s="5" t="s">
        <v>21</v>
      </c>
      <c r="I26" s="7" t="s">
        <v>22</v>
      </c>
      <c r="J26" s="6" t="s">
        <v>23</v>
      </c>
      <c r="K26" s="3" t="s">
        <v>19</v>
      </c>
      <c r="L26" s="5" t="s">
        <v>24</v>
      </c>
      <c r="M26" s="7" t="s">
        <v>25</v>
      </c>
      <c r="N26" s="2" t="s">
        <v>26</v>
      </c>
      <c r="O26" s="7">
        <v>2</v>
      </c>
      <c r="P26" s="2" t="s">
        <v>19</v>
      </c>
      <c r="Q26" s="7"/>
    </row>
    <row r="27" spans="1:17" ht="31">
      <c r="A27" s="7">
        <v>22</v>
      </c>
      <c r="B27" s="5" t="s">
        <v>16</v>
      </c>
      <c r="C27" s="7" t="str">
        <f>HYPERLINK("http://data.overheid.nl/data/dataset/functiekaart-water-natuur-vaar-en-boezemwater","Functiekaart Water: natuur-, vaar- en boezemwater")</f>
        <v>Functiekaart Water: natuur-, vaar- en boezemwater</v>
      </c>
      <c r="D27" s="5" t="s">
        <v>17</v>
      </c>
      <c r="E27" s="7" t="s">
        <v>53</v>
      </c>
      <c r="F27" s="2" t="s">
        <v>139</v>
      </c>
      <c r="G27" s="7" t="s">
        <v>54</v>
      </c>
      <c r="H27" s="5" t="s">
        <v>21</v>
      </c>
      <c r="I27" s="7" t="s">
        <v>22</v>
      </c>
      <c r="J27" s="6" t="s">
        <v>23</v>
      </c>
      <c r="K27" s="3" t="s">
        <v>19</v>
      </c>
      <c r="L27" s="5" t="s">
        <v>24</v>
      </c>
      <c r="M27" s="7" t="s">
        <v>25</v>
      </c>
      <c r="N27" s="2" t="s">
        <v>26</v>
      </c>
      <c r="O27" s="7">
        <v>2</v>
      </c>
      <c r="P27" s="2" t="s">
        <v>19</v>
      </c>
      <c r="Q27" s="7"/>
    </row>
    <row r="28" spans="1:17" ht="15.5">
      <c r="A28" s="7">
        <v>23</v>
      </c>
      <c r="B28" s="5" t="s">
        <v>16</v>
      </c>
      <c r="C28" s="7" t="str">
        <f>HYPERLINK("http://data.overheid.nl/data/dataset/ligplaatsen-marrekrite","Ligplaatsen Marrekrite")</f>
        <v>Ligplaatsen Marrekrite</v>
      </c>
      <c r="D28" s="5" t="s">
        <v>17</v>
      </c>
      <c r="E28" s="7" t="s">
        <v>18</v>
      </c>
      <c r="F28" s="2" t="s">
        <v>139</v>
      </c>
      <c r="G28" s="7" t="s">
        <v>55</v>
      </c>
      <c r="H28" s="5" t="s">
        <v>21</v>
      </c>
      <c r="I28" s="7" t="s">
        <v>22</v>
      </c>
      <c r="J28" s="6" t="s">
        <v>23</v>
      </c>
      <c r="K28" s="3" t="s">
        <v>19</v>
      </c>
      <c r="L28" s="5" t="s">
        <v>24</v>
      </c>
      <c r="M28" s="7" t="s">
        <v>25</v>
      </c>
      <c r="N28" s="2" t="s">
        <v>26</v>
      </c>
      <c r="O28" s="7">
        <v>2</v>
      </c>
      <c r="P28" s="2" t="s">
        <v>19</v>
      </c>
      <c r="Q28" s="7"/>
    </row>
    <row r="29" spans="1:17" ht="15.5">
      <c r="A29" s="7">
        <v>24</v>
      </c>
      <c r="B29" s="5" t="s">
        <v>16</v>
      </c>
      <c r="C29" s="7" t="str">
        <f>HYPERLINK("http://data.overheid.nl/data/dataset/cultuurhistorische-kaart-chk2-vestingwerken","Cultuurhistorische Kaart (CHK2) - Vestingwerken")</f>
        <v>Cultuurhistorische Kaart (CHK2) - Vestingwerken</v>
      </c>
      <c r="D29" s="5" t="s">
        <v>17</v>
      </c>
      <c r="E29" s="7" t="s">
        <v>18</v>
      </c>
      <c r="F29" s="2" t="s">
        <v>139</v>
      </c>
      <c r="G29" s="7" t="s">
        <v>56</v>
      </c>
      <c r="H29" s="5" t="s">
        <v>21</v>
      </c>
      <c r="I29" s="7" t="s">
        <v>22</v>
      </c>
      <c r="J29" s="6" t="s">
        <v>23</v>
      </c>
      <c r="K29" s="3" t="s">
        <v>19</v>
      </c>
      <c r="L29" s="5" t="s">
        <v>24</v>
      </c>
      <c r="M29" s="7" t="s">
        <v>25</v>
      </c>
      <c r="N29" s="2" t="s">
        <v>26</v>
      </c>
      <c r="O29" s="7">
        <v>2</v>
      </c>
      <c r="P29" s="2" t="s">
        <v>19</v>
      </c>
      <c r="Q29" s="7"/>
    </row>
    <row r="30" spans="1:17" ht="124">
      <c r="A30" s="7">
        <v>25</v>
      </c>
      <c r="B30" s="5" t="s">
        <v>16</v>
      </c>
      <c r="C30" s="7" t="str">
        <f>HYPERLINK("http://data.overheid.nl/data/dataset/cultuurhistorische-kaart-chk2-nederzettingen","Cultuurhistorische Kaart (CHK2) - Nederzettingen")</f>
        <v>Cultuurhistorische Kaart (CHK2) - Nederzettingen</v>
      </c>
      <c r="D30" s="5" t="s">
        <v>17</v>
      </c>
      <c r="E30" s="7" t="s">
        <v>18</v>
      </c>
      <c r="F30" s="2" t="s">
        <v>139</v>
      </c>
      <c r="G30" s="7" t="s">
        <v>57</v>
      </c>
      <c r="H30" s="5" t="s">
        <v>21</v>
      </c>
      <c r="I30" s="7" t="s">
        <v>22</v>
      </c>
      <c r="J30" s="6" t="s">
        <v>23</v>
      </c>
      <c r="K30" s="3" t="s">
        <v>19</v>
      </c>
      <c r="L30" s="5" t="s">
        <v>24</v>
      </c>
      <c r="M30" s="7" t="s">
        <v>25</v>
      </c>
      <c r="N30" s="2" t="s">
        <v>26</v>
      </c>
      <c r="O30" s="7">
        <v>2</v>
      </c>
      <c r="P30" s="2" t="s">
        <v>19</v>
      </c>
      <c r="Q30" s="7"/>
    </row>
    <row r="31" spans="1:17" ht="15.5">
      <c r="A31" s="7">
        <v>26</v>
      </c>
      <c r="B31" s="5" t="s">
        <v>16</v>
      </c>
      <c r="C31" s="7" t="str">
        <f>HYPERLINK("http://data.overheid.nl/data/dataset/cultuurhistorische-kaart-chk2-dijken","Cultuurhistorische Kaart (CHK2) - Dijken")</f>
        <v>Cultuurhistorische Kaart (CHK2) - Dijken</v>
      </c>
      <c r="D31" s="5" t="s">
        <v>17</v>
      </c>
      <c r="E31" s="7" t="s">
        <v>18</v>
      </c>
      <c r="F31" s="2" t="s">
        <v>139</v>
      </c>
      <c r="G31" s="7" t="s">
        <v>58</v>
      </c>
      <c r="H31" s="5" t="s">
        <v>21</v>
      </c>
      <c r="I31" s="7" t="s">
        <v>22</v>
      </c>
      <c r="J31" s="6" t="s">
        <v>23</v>
      </c>
      <c r="K31" s="3" t="s">
        <v>19</v>
      </c>
      <c r="L31" s="5" t="s">
        <v>24</v>
      </c>
      <c r="M31" s="7" t="s">
        <v>25</v>
      </c>
      <c r="N31" s="2" t="s">
        <v>26</v>
      </c>
      <c r="O31" s="7">
        <v>2</v>
      </c>
      <c r="P31" s="2" t="s">
        <v>19</v>
      </c>
      <c r="Q31" s="7"/>
    </row>
    <row r="32" spans="1:17" ht="15.5">
      <c r="A32" s="7">
        <v>27</v>
      </c>
      <c r="B32" s="5" t="s">
        <v>16</v>
      </c>
      <c r="C32" s="7" t="str">
        <f>HYPERLINK("http://data.overheid.nl/data/dataset/cultuurhistorische-kaart-chk2-spoorwegen-gebouwen","Cultuurhistorische Kaart (CHK2) - Spoorwegen Gebouwen")</f>
        <v>Cultuurhistorische Kaart (CHK2) - Spoorwegen Gebouwen</v>
      </c>
      <c r="D32" s="5" t="s">
        <v>17</v>
      </c>
      <c r="E32" s="7" t="s">
        <v>18</v>
      </c>
      <c r="F32" s="2" t="s">
        <v>139</v>
      </c>
      <c r="G32" s="7" t="s">
        <v>59</v>
      </c>
      <c r="H32" s="5" t="s">
        <v>21</v>
      </c>
      <c r="I32" s="7" t="s">
        <v>22</v>
      </c>
      <c r="J32" s="6" t="s">
        <v>23</v>
      </c>
      <c r="K32" s="3" t="s">
        <v>19</v>
      </c>
      <c r="L32" s="5" t="s">
        <v>24</v>
      </c>
      <c r="M32" s="7" t="s">
        <v>25</v>
      </c>
      <c r="N32" s="2" t="s">
        <v>26</v>
      </c>
      <c r="O32" s="7">
        <v>2</v>
      </c>
      <c r="P32" s="2" t="s">
        <v>19</v>
      </c>
      <c r="Q32" s="7"/>
    </row>
    <row r="33" spans="1:17" ht="15.5">
      <c r="A33" s="7">
        <v>28</v>
      </c>
      <c r="B33" s="5" t="s">
        <v>16</v>
      </c>
      <c r="C33" s="7" t="str">
        <f>HYPERLINK("http://data.overheid.nl/data/dataset/cultuurhistorische-kaart-chk2-provinciale-grenspalen","Cultuurhistorische Kaart (CHK2) - Provinciale Grenspalen")</f>
        <v>Cultuurhistorische Kaart (CHK2) - Provinciale Grenspalen</v>
      </c>
      <c r="D33" s="5" t="s">
        <v>17</v>
      </c>
      <c r="E33" s="7" t="s">
        <v>18</v>
      </c>
      <c r="F33" s="2" t="s">
        <v>139</v>
      </c>
      <c r="G33" s="7" t="s">
        <v>60</v>
      </c>
      <c r="H33" s="5" t="s">
        <v>21</v>
      </c>
      <c r="I33" s="7" t="s">
        <v>22</v>
      </c>
      <c r="J33" s="6" t="s">
        <v>23</v>
      </c>
      <c r="K33" s="3" t="s">
        <v>19</v>
      </c>
      <c r="L33" s="5" t="s">
        <v>24</v>
      </c>
      <c r="M33" s="7" t="s">
        <v>25</v>
      </c>
      <c r="N33" s="2" t="s">
        <v>26</v>
      </c>
      <c r="O33" s="7">
        <v>2</v>
      </c>
      <c r="P33" s="2" t="s">
        <v>19</v>
      </c>
      <c r="Q33" s="7"/>
    </row>
    <row r="34" spans="1:17" ht="77.5">
      <c r="A34" s="7">
        <v>29</v>
      </c>
      <c r="B34" s="5" t="s">
        <v>16</v>
      </c>
      <c r="C34" s="7" t="str">
        <f>HYPERLINK("http://data.overheid.nl/data/dataset/cultuurhistorische-kaart-chk2-historische-boerenerven","Cultuurhistorische Kaart (CHK2) - Historische boerenerven")</f>
        <v>Cultuurhistorische Kaart (CHK2) - Historische boerenerven</v>
      </c>
      <c r="D34" s="5" t="s">
        <v>17</v>
      </c>
      <c r="E34" s="7" t="s">
        <v>18</v>
      </c>
      <c r="F34" s="2" t="s">
        <v>139</v>
      </c>
      <c r="G34" s="7" t="s">
        <v>61</v>
      </c>
      <c r="H34" s="5" t="s">
        <v>21</v>
      </c>
      <c r="I34" s="7" t="s">
        <v>22</v>
      </c>
      <c r="J34" s="6" t="s">
        <v>23</v>
      </c>
      <c r="K34" s="3" t="s">
        <v>19</v>
      </c>
      <c r="L34" s="5" t="s">
        <v>24</v>
      </c>
      <c r="M34" s="7" t="s">
        <v>25</v>
      </c>
      <c r="N34" s="2" t="s">
        <v>26</v>
      </c>
      <c r="O34" s="7">
        <v>2</v>
      </c>
      <c r="P34" s="2" t="s">
        <v>19</v>
      </c>
      <c r="Q34" s="7"/>
    </row>
    <row r="35" spans="1:17" ht="15.5">
      <c r="A35" s="7">
        <v>30</v>
      </c>
      <c r="B35" s="5" t="s">
        <v>16</v>
      </c>
      <c r="C35" s="7" t="str">
        <f>HYPERLINK("http://data.overheid.nl/data/dataset/hotels","Hotels")</f>
        <v>Hotels</v>
      </c>
      <c r="D35" s="5" t="s">
        <v>17</v>
      </c>
      <c r="E35" s="7" t="s">
        <v>18</v>
      </c>
      <c r="F35" s="2" t="s">
        <v>139</v>
      </c>
      <c r="G35" s="7" t="s">
        <v>62</v>
      </c>
      <c r="H35" s="5" t="s">
        <v>21</v>
      </c>
      <c r="I35" s="7" t="s">
        <v>22</v>
      </c>
      <c r="J35" s="6" t="s">
        <v>23</v>
      </c>
      <c r="K35" s="3" t="s">
        <v>19</v>
      </c>
      <c r="L35" s="5" t="s">
        <v>24</v>
      </c>
      <c r="M35" s="7" t="s">
        <v>25</v>
      </c>
      <c r="N35" s="2" t="s">
        <v>26</v>
      </c>
      <c r="O35" s="7">
        <v>2</v>
      </c>
      <c r="P35" s="2" t="s">
        <v>19</v>
      </c>
      <c r="Q35" s="7"/>
    </row>
    <row r="36" spans="1:17" ht="15.5">
      <c r="A36" s="7">
        <v>31</v>
      </c>
      <c r="B36" s="5" t="s">
        <v>16</v>
      </c>
      <c r="C36" s="7" t="str">
        <f>HYPERLINK("http://data.overheid.nl/data/dataset/groepsaccommodaties","Groepsaccommodaties")</f>
        <v>Groepsaccommodaties</v>
      </c>
      <c r="D36" s="5" t="s">
        <v>17</v>
      </c>
      <c r="E36" s="7" t="s">
        <v>18</v>
      </c>
      <c r="F36" s="2" t="s">
        <v>139</v>
      </c>
      <c r="G36" s="7" t="s">
        <v>63</v>
      </c>
      <c r="H36" s="5" t="s">
        <v>21</v>
      </c>
      <c r="I36" s="7" t="s">
        <v>22</v>
      </c>
      <c r="J36" s="6" t="s">
        <v>23</v>
      </c>
      <c r="K36" s="3" t="s">
        <v>19</v>
      </c>
      <c r="L36" s="5" t="s">
        <v>24</v>
      </c>
      <c r="M36" s="7" t="s">
        <v>25</v>
      </c>
      <c r="N36" s="2" t="s">
        <v>26</v>
      </c>
      <c r="O36" s="7">
        <v>2</v>
      </c>
      <c r="P36" s="2" t="s">
        <v>19</v>
      </c>
      <c r="Q36" s="7"/>
    </row>
    <row r="37" spans="1:17" ht="15.5">
      <c r="A37" s="7">
        <v>32</v>
      </c>
      <c r="B37" s="5" t="s">
        <v>16</v>
      </c>
      <c r="C37" s="7" t="str">
        <f>HYPERLINK("http://data.overheid.nl/data/dataset/campings","Campings")</f>
        <v>Campings</v>
      </c>
      <c r="D37" s="5" t="s">
        <v>17</v>
      </c>
      <c r="E37" s="7" t="s">
        <v>18</v>
      </c>
      <c r="F37" s="2" t="s">
        <v>139</v>
      </c>
      <c r="G37" s="7" t="s">
        <v>64</v>
      </c>
      <c r="H37" s="5" t="s">
        <v>21</v>
      </c>
      <c r="I37" s="7" t="s">
        <v>22</v>
      </c>
      <c r="J37" s="6" t="s">
        <v>23</v>
      </c>
      <c r="K37" s="3" t="s">
        <v>19</v>
      </c>
      <c r="L37" s="5" t="s">
        <v>24</v>
      </c>
      <c r="M37" s="7" t="s">
        <v>25</v>
      </c>
      <c r="N37" s="2" t="s">
        <v>26</v>
      </c>
      <c r="O37" s="7">
        <v>2</v>
      </c>
      <c r="P37" s="2" t="s">
        <v>19</v>
      </c>
      <c r="Q37" s="7"/>
    </row>
    <row r="38" spans="1:17" ht="93">
      <c r="A38" s="7">
        <v>33</v>
      </c>
      <c r="B38" s="5" t="s">
        <v>16</v>
      </c>
      <c r="C38" s="7" t="str">
        <f>HYPERLINK("http://data.overheid.nl/data/dataset/natuurschoonwet-landgoederen","Natuurschoonwet Landgoederen")</f>
        <v>Natuurschoonwet Landgoederen</v>
      </c>
      <c r="D38" s="5" t="s">
        <v>17</v>
      </c>
      <c r="E38" s="7" t="s">
        <v>18</v>
      </c>
      <c r="F38" s="2" t="s">
        <v>139</v>
      </c>
      <c r="G38" s="7" t="s">
        <v>65</v>
      </c>
      <c r="H38" s="5" t="s">
        <v>21</v>
      </c>
      <c r="I38" s="7" t="s">
        <v>22</v>
      </c>
      <c r="J38" s="6" t="s">
        <v>23</v>
      </c>
      <c r="K38" s="3" t="s">
        <v>19</v>
      </c>
      <c r="L38" s="5" t="s">
        <v>24</v>
      </c>
      <c r="M38" s="7" t="s">
        <v>25</v>
      </c>
      <c r="N38" s="2" t="s">
        <v>26</v>
      </c>
      <c r="O38" s="7">
        <v>2</v>
      </c>
      <c r="P38" s="2" t="s">
        <v>19</v>
      </c>
      <c r="Q38" s="7"/>
    </row>
    <row r="39" spans="1:17" ht="31">
      <c r="A39" s="7">
        <v>34</v>
      </c>
      <c r="B39" s="5" t="s">
        <v>16</v>
      </c>
      <c r="C39" s="7" t="str">
        <f>HYPERLINK("http://data.overheid.nl/data/dataset/recreatieve-fiets-en-wandelroutes-veerponten-fiets-en-voetveren","Recreatieve fiets- en wandelroutes - Veerponten (fiets- en voetveren)")</f>
        <v>Recreatieve fiets- en wandelroutes - Veerponten (fiets- en voetveren)</v>
      </c>
      <c r="D39" s="5" t="s">
        <v>17</v>
      </c>
      <c r="E39" s="7" t="s">
        <v>18</v>
      </c>
      <c r="F39" s="2" t="s">
        <v>139</v>
      </c>
      <c r="G39" s="7" t="s">
        <v>66</v>
      </c>
      <c r="H39" s="5" t="s">
        <v>21</v>
      </c>
      <c r="I39" s="7" t="s">
        <v>22</v>
      </c>
      <c r="J39" s="6" t="s">
        <v>23</v>
      </c>
      <c r="K39" s="3" t="s">
        <v>19</v>
      </c>
      <c r="L39" s="5" t="s">
        <v>24</v>
      </c>
      <c r="M39" s="7" t="s">
        <v>25</v>
      </c>
      <c r="N39" s="2" t="s">
        <v>26</v>
      </c>
      <c r="O39" s="7">
        <v>2</v>
      </c>
      <c r="P39" s="2" t="s">
        <v>19</v>
      </c>
      <c r="Q39" s="7"/>
    </row>
    <row r="40" spans="1:17" ht="15.5">
      <c r="A40" s="7">
        <v>35</v>
      </c>
      <c r="B40" s="5" t="s">
        <v>16</v>
      </c>
      <c r="C40" s="7" t="str">
        <f>HYPERLINK("http://data.overheid.nl/data/dataset/natuur-ecologische-verbindingszones","Natuur - Ecologische verbindingszones")</f>
        <v>Natuur - Ecologische verbindingszones</v>
      </c>
      <c r="D40" s="5" t="s">
        <v>17</v>
      </c>
      <c r="E40" s="7" t="s">
        <v>18</v>
      </c>
      <c r="F40" s="2" t="s">
        <v>139</v>
      </c>
      <c r="G40" s="7" t="s">
        <v>67</v>
      </c>
      <c r="H40" s="5" t="s">
        <v>21</v>
      </c>
      <c r="I40" s="7" t="s">
        <v>22</v>
      </c>
      <c r="J40" s="6" t="s">
        <v>23</v>
      </c>
      <c r="K40" s="3" t="s">
        <v>19</v>
      </c>
      <c r="L40" s="5" t="s">
        <v>24</v>
      </c>
      <c r="M40" s="7" t="s">
        <v>25</v>
      </c>
      <c r="N40" s="2" t="s">
        <v>26</v>
      </c>
      <c r="O40" s="7">
        <v>2</v>
      </c>
      <c r="P40" s="2" t="s">
        <v>19</v>
      </c>
      <c r="Q40" s="7"/>
    </row>
    <row r="41" spans="1:17" ht="124">
      <c r="A41" s="7">
        <v>36</v>
      </c>
      <c r="B41" s="5" t="s">
        <v>16</v>
      </c>
      <c r="C41" s="7" t="str">
        <f>HYPERLINK("http://data.overheid.nl/data/dataset/natuurbeheerplan-2016-agrarischzoekgebied","Natuurbeheerplan 2016 - AgrarischZoekGebied")</f>
        <v>Natuurbeheerplan 2016 - AgrarischZoekGebied</v>
      </c>
      <c r="D41" s="5" t="s">
        <v>17</v>
      </c>
      <c r="E41" s="14" t="s">
        <v>143</v>
      </c>
      <c r="F41" s="2" t="s">
        <v>139</v>
      </c>
      <c r="G41" s="7" t="s">
        <v>68</v>
      </c>
      <c r="H41" s="5" t="s">
        <v>21</v>
      </c>
      <c r="I41" s="7" t="s">
        <v>22</v>
      </c>
      <c r="J41" s="6" t="s">
        <v>23</v>
      </c>
      <c r="K41" s="3" t="s">
        <v>19</v>
      </c>
      <c r="L41" s="5" t="s">
        <v>24</v>
      </c>
      <c r="M41" s="7" t="s">
        <v>25</v>
      </c>
      <c r="N41" s="2" t="s">
        <v>26</v>
      </c>
      <c r="O41" s="7">
        <v>2</v>
      </c>
      <c r="P41" s="2" t="s">
        <v>19</v>
      </c>
      <c r="Q41" s="7"/>
    </row>
    <row r="42" spans="1:17" ht="46.5">
      <c r="A42" s="7">
        <v>37</v>
      </c>
      <c r="B42" s="5" t="s">
        <v>16</v>
      </c>
      <c r="C42" s="7" t="str">
        <f>HYPERLINK("http://data.overheid.nl/data/dataset/zeer-kwetsbare-natuurterreinen-i-h-k-v-de-wet-ammoniak-en-veehouderij","Zeer kwetsbare natuurterreinen i.h.k.v. de Wet ammoniak en Veehouderij")</f>
        <v>Zeer kwetsbare natuurterreinen i.h.k.v. de Wet ammoniak en Veehouderij</v>
      </c>
      <c r="D42" s="5" t="s">
        <v>17</v>
      </c>
      <c r="E42" s="7" t="s">
        <v>69</v>
      </c>
      <c r="F42" s="2" t="s">
        <v>139</v>
      </c>
      <c r="G42" s="7" t="s">
        <v>70</v>
      </c>
      <c r="H42" s="5" t="s">
        <v>21</v>
      </c>
      <c r="I42" s="7" t="s">
        <v>22</v>
      </c>
      <c r="J42" s="6" t="s">
        <v>23</v>
      </c>
      <c r="K42" s="3" t="s">
        <v>19</v>
      </c>
      <c r="L42" s="5" t="s">
        <v>24</v>
      </c>
      <c r="M42" s="7" t="s">
        <v>25</v>
      </c>
      <c r="N42" s="2" t="s">
        <v>26</v>
      </c>
      <c r="O42" s="7">
        <v>2</v>
      </c>
      <c r="P42" s="2" t="s">
        <v>19</v>
      </c>
      <c r="Q42" s="7"/>
    </row>
    <row r="43" spans="1:17" ht="124">
      <c r="A43" s="7">
        <v>38</v>
      </c>
      <c r="B43" s="5" t="s">
        <v>16</v>
      </c>
      <c r="C43" s="7" t="str">
        <f>HYPERLINK("http://data.overheid.nl/data/dataset/nationale-landschappen","Nationale Landschappen")</f>
        <v>Nationale Landschappen</v>
      </c>
      <c r="D43" s="5" t="s">
        <v>17</v>
      </c>
      <c r="E43" s="7" t="s">
        <v>71</v>
      </c>
      <c r="F43" s="2" t="s">
        <v>139</v>
      </c>
      <c r="G43" s="7" t="s">
        <v>72</v>
      </c>
      <c r="H43" s="5" t="s">
        <v>21</v>
      </c>
      <c r="I43" s="7" t="s">
        <v>22</v>
      </c>
      <c r="J43" s="6" t="s">
        <v>23</v>
      </c>
      <c r="K43" s="3" t="s">
        <v>19</v>
      </c>
      <c r="L43" s="5" t="s">
        <v>24</v>
      </c>
      <c r="M43" s="7" t="s">
        <v>25</v>
      </c>
      <c r="N43" s="2" t="s">
        <v>26</v>
      </c>
      <c r="O43" s="7">
        <v>2</v>
      </c>
      <c r="P43" s="2" t="s">
        <v>19</v>
      </c>
      <c r="Q43" s="7"/>
    </row>
    <row r="44" spans="1:17" ht="93">
      <c r="A44" s="7">
        <v>39</v>
      </c>
      <c r="B44" s="5" t="s">
        <v>16</v>
      </c>
      <c r="C44" s="7" t="str">
        <f>HYPERLINK("http://data.overheid.nl/data/dataset/aardkundig-waardevolle-gebieden","Aardkundig waardevolle gebieden")</f>
        <v>Aardkundig waardevolle gebieden</v>
      </c>
      <c r="D44" s="5" t="s">
        <v>17</v>
      </c>
      <c r="E44" s="14" t="s">
        <v>144</v>
      </c>
      <c r="F44" s="2" t="s">
        <v>139</v>
      </c>
      <c r="G44" s="7" t="s">
        <v>73</v>
      </c>
      <c r="H44" s="5" t="s">
        <v>21</v>
      </c>
      <c r="I44" s="7" t="s">
        <v>22</v>
      </c>
      <c r="J44" s="6" t="s">
        <v>23</v>
      </c>
      <c r="K44" s="3" t="s">
        <v>19</v>
      </c>
      <c r="L44" s="5" t="s">
        <v>24</v>
      </c>
      <c r="M44" s="7" t="s">
        <v>25</v>
      </c>
      <c r="N44" s="2" t="s">
        <v>26</v>
      </c>
      <c r="O44" s="7">
        <v>2</v>
      </c>
      <c r="P44" s="2" t="s">
        <v>19</v>
      </c>
      <c r="Q44" s="7"/>
    </row>
    <row r="45" spans="1:17" ht="77.5">
      <c r="A45" s="7">
        <v>40</v>
      </c>
      <c r="B45" s="5" t="s">
        <v>16</v>
      </c>
      <c r="C45" s="7" t="str">
        <f>HYPERLINK("http://data.overheid.nl/data/dataset/cultuurhistorische-kaart-chk2-delfts-rood","Cultuurhistorische Kaart (CHK2) - Delfts Rood")</f>
        <v>Cultuurhistorische Kaart (CHK2) - Delfts Rood</v>
      </c>
      <c r="D45" s="5" t="s">
        <v>17</v>
      </c>
      <c r="E45" s="7" t="s">
        <v>18</v>
      </c>
      <c r="F45" s="2" t="s">
        <v>139</v>
      </c>
      <c r="G45" s="7" t="s">
        <v>74</v>
      </c>
      <c r="H45" s="5" t="s">
        <v>21</v>
      </c>
      <c r="I45" s="7" t="s">
        <v>22</v>
      </c>
      <c r="J45" s="6" t="s">
        <v>23</v>
      </c>
      <c r="K45" s="3" t="s">
        <v>19</v>
      </c>
      <c r="L45" s="5" t="s">
        <v>24</v>
      </c>
      <c r="M45" s="7" t="s">
        <v>25</v>
      </c>
      <c r="N45" s="2" t="s">
        <v>26</v>
      </c>
      <c r="O45" s="7">
        <v>2</v>
      </c>
      <c r="P45" s="2" t="s">
        <v>19</v>
      </c>
      <c r="Q45" s="7"/>
    </row>
    <row r="46" spans="1:17" ht="93">
      <c r="A46" s="7">
        <v>41</v>
      </c>
      <c r="B46" s="5" t="s">
        <v>16</v>
      </c>
      <c r="C46" s="7" t="str">
        <f>HYPERLINK("http://data.overheid.nl/data/dataset/geluidskaart-2011-provinciale-wegen","Geluidskaart 2011 - provinciale wegen")</f>
        <v>Geluidskaart 2011 - provinciale wegen</v>
      </c>
      <c r="D46" s="5" t="s">
        <v>17</v>
      </c>
      <c r="E46" s="7" t="s">
        <v>18</v>
      </c>
      <c r="F46" s="2" t="s">
        <v>139</v>
      </c>
      <c r="G46" s="7" t="s">
        <v>75</v>
      </c>
      <c r="H46" s="5" t="s">
        <v>21</v>
      </c>
      <c r="I46" s="7" t="s">
        <v>22</v>
      </c>
      <c r="J46" s="6" t="s">
        <v>23</v>
      </c>
      <c r="K46" s="3" t="s">
        <v>19</v>
      </c>
      <c r="L46" s="5" t="s">
        <v>24</v>
      </c>
      <c r="M46" s="7" t="s">
        <v>25</v>
      </c>
      <c r="N46" s="2" t="s">
        <v>26</v>
      </c>
      <c r="O46" s="7">
        <v>2</v>
      </c>
      <c r="P46" s="2" t="s">
        <v>19</v>
      </c>
      <c r="Q46" s="7"/>
    </row>
    <row r="47" spans="1:17" ht="46.5">
      <c r="A47" s="7">
        <v>42</v>
      </c>
      <c r="B47" s="5" t="s">
        <v>16</v>
      </c>
      <c r="C47" s="7" t="str">
        <f>HYPERLINK("http://data.overheid.nl/data/dataset/vuilwaterinnamestations","Vuilwaterinnamestations")</f>
        <v>Vuilwaterinnamestations</v>
      </c>
      <c r="D47" s="5" t="s">
        <v>17</v>
      </c>
      <c r="E47" s="7" t="s">
        <v>18</v>
      </c>
      <c r="F47" s="2" t="s">
        <v>139</v>
      </c>
      <c r="G47" s="7" t="s">
        <v>76</v>
      </c>
      <c r="H47" s="5" t="s">
        <v>21</v>
      </c>
      <c r="I47" s="7" t="s">
        <v>22</v>
      </c>
      <c r="J47" s="6" t="s">
        <v>23</v>
      </c>
      <c r="K47" s="3" t="s">
        <v>19</v>
      </c>
      <c r="L47" s="5" t="s">
        <v>24</v>
      </c>
      <c r="M47" s="7" t="s">
        <v>25</v>
      </c>
      <c r="N47" s="2" t="s">
        <v>26</v>
      </c>
      <c r="O47" s="7">
        <v>2</v>
      </c>
      <c r="P47" s="2" t="s">
        <v>19</v>
      </c>
      <c r="Q47" s="7"/>
    </row>
    <row r="48" spans="1:17" ht="46.5">
      <c r="A48" s="7">
        <v>43</v>
      </c>
      <c r="B48" s="5" t="s">
        <v>16</v>
      </c>
      <c r="C48" s="7" t="str">
        <f>HYPERLINK("http://data.overheid.nl/data/dataset/cultuurhistorische-kaart-chk2-zuivelfabrieken-deellocaties","Cultuurhistorische Kaart (CHK2) - Zuivelfabrieken Deellocaties")</f>
        <v>Cultuurhistorische Kaart (CHK2) - Zuivelfabrieken Deellocaties</v>
      </c>
      <c r="D48" s="5" t="s">
        <v>17</v>
      </c>
      <c r="E48" s="7" t="s">
        <v>18</v>
      </c>
      <c r="F48" s="2" t="s">
        <v>139</v>
      </c>
      <c r="G48" s="7" t="s">
        <v>77</v>
      </c>
      <c r="H48" s="5" t="s">
        <v>21</v>
      </c>
      <c r="I48" s="7" t="s">
        <v>22</v>
      </c>
      <c r="J48" s="6" t="s">
        <v>23</v>
      </c>
      <c r="K48" s="3" t="s">
        <v>19</v>
      </c>
      <c r="L48" s="5" t="s">
        <v>24</v>
      </c>
      <c r="M48" s="7" t="s">
        <v>25</v>
      </c>
      <c r="N48" s="2" t="s">
        <v>26</v>
      </c>
      <c r="O48" s="7">
        <v>2</v>
      </c>
      <c r="P48" s="2" t="s">
        <v>19</v>
      </c>
      <c r="Q48" s="7"/>
    </row>
    <row r="49" spans="1:17" ht="108.5">
      <c r="A49" s="7">
        <v>44</v>
      </c>
      <c r="B49" s="5" t="s">
        <v>16</v>
      </c>
      <c r="C49" s="7" t="str">
        <f>HYPERLINK("http://data.overheid.nl/data/dataset/natuurbeheerplan-2016-beheergebied-ambitie-01","Natuurbeheerplan 2016 - Beheergebied Ambitie")</f>
        <v>Natuurbeheerplan 2016 - Beheergebied Ambitie</v>
      </c>
      <c r="D49" s="5" t="s">
        <v>17</v>
      </c>
      <c r="E49" s="14" t="s">
        <v>143</v>
      </c>
      <c r="F49" s="2" t="s">
        <v>139</v>
      </c>
      <c r="G49" s="7" t="s">
        <v>78</v>
      </c>
      <c r="H49" s="5" t="s">
        <v>21</v>
      </c>
      <c r="I49" s="7" t="s">
        <v>22</v>
      </c>
      <c r="J49" s="6" t="s">
        <v>23</v>
      </c>
      <c r="K49" s="3" t="s">
        <v>19</v>
      </c>
      <c r="L49" s="5" t="s">
        <v>24</v>
      </c>
      <c r="M49" s="7" t="s">
        <v>25</v>
      </c>
      <c r="N49" s="2" t="s">
        <v>26</v>
      </c>
      <c r="O49" s="7">
        <v>2</v>
      </c>
      <c r="P49" s="2" t="s">
        <v>19</v>
      </c>
      <c r="Q49" s="7"/>
    </row>
    <row r="50" spans="1:17" ht="62">
      <c r="A50" s="7">
        <v>45</v>
      </c>
      <c r="B50" s="5" t="s">
        <v>16</v>
      </c>
      <c r="C50" s="7" t="str">
        <f>HYPERLINK("http://data.overheid.nl/data/dataset/natuurbeheerplan-2016-beheergebied-01","Natuurbeheerplan 2016 - Beheergebied")</f>
        <v>Natuurbeheerplan 2016 - Beheergebied</v>
      </c>
      <c r="D50" s="5" t="s">
        <v>17</v>
      </c>
      <c r="E50" s="14" t="s">
        <v>143</v>
      </c>
      <c r="F50" s="2" t="s">
        <v>139</v>
      </c>
      <c r="G50" s="7" t="s">
        <v>79</v>
      </c>
      <c r="H50" s="5" t="s">
        <v>21</v>
      </c>
      <c r="I50" s="7" t="s">
        <v>22</v>
      </c>
      <c r="J50" s="6" t="s">
        <v>23</v>
      </c>
      <c r="K50" s="3" t="s">
        <v>19</v>
      </c>
      <c r="L50" s="5" t="s">
        <v>24</v>
      </c>
      <c r="M50" s="7" t="s">
        <v>25</v>
      </c>
      <c r="N50" s="2" t="s">
        <v>26</v>
      </c>
      <c r="O50" s="7">
        <v>2</v>
      </c>
      <c r="P50" s="2" t="s">
        <v>19</v>
      </c>
      <c r="Q50" s="7"/>
    </row>
    <row r="51" spans="1:17" ht="124">
      <c r="A51" s="7">
        <v>46</v>
      </c>
      <c r="B51" s="5" t="s">
        <v>16</v>
      </c>
      <c r="C51" s="7" t="str">
        <f>HYPERLINK("http://data.overheid.nl/data/dataset/natuurbeheerplan-2017-agrarischzoekgebied","Natuurbeheerplan 2017 - AgrarischZoekGebied")</f>
        <v>Natuurbeheerplan 2017 - AgrarischZoekGebied</v>
      </c>
      <c r="D51" s="5" t="s">
        <v>17</v>
      </c>
      <c r="E51" s="14" t="s">
        <v>143</v>
      </c>
      <c r="F51" s="2" t="s">
        <v>139</v>
      </c>
      <c r="G51" s="7" t="s">
        <v>68</v>
      </c>
      <c r="H51" s="5" t="s">
        <v>21</v>
      </c>
      <c r="I51" s="7" t="s">
        <v>22</v>
      </c>
      <c r="J51" s="6" t="s">
        <v>23</v>
      </c>
      <c r="K51" s="3" t="s">
        <v>19</v>
      </c>
      <c r="L51" s="5" t="s">
        <v>24</v>
      </c>
      <c r="M51" s="7" t="s">
        <v>25</v>
      </c>
      <c r="N51" s="2" t="s">
        <v>26</v>
      </c>
      <c r="O51" s="7">
        <v>2</v>
      </c>
      <c r="P51" s="2" t="s">
        <v>19</v>
      </c>
      <c r="Q51" s="7"/>
    </row>
    <row r="52" spans="1:17" ht="31">
      <c r="A52" s="7">
        <v>47</v>
      </c>
      <c r="B52" s="5" t="s">
        <v>16</v>
      </c>
      <c r="C52" s="7" t="str">
        <f>HYPERLINK("http://data.overheid.nl/data/dataset/cultuurhistorische-kaart-chk2-zuivelfabrieken-terreingrenzen","Cultuurhistorische Kaart (CHK2) - Zuivelfabrieken Terreingrenzen")</f>
        <v>Cultuurhistorische Kaart (CHK2) - Zuivelfabrieken Terreingrenzen</v>
      </c>
      <c r="D52" s="5" t="s">
        <v>17</v>
      </c>
      <c r="E52" s="7" t="s">
        <v>18</v>
      </c>
      <c r="F52" s="2" t="s">
        <v>139</v>
      </c>
      <c r="G52" s="7" t="s">
        <v>80</v>
      </c>
      <c r="H52" s="5" t="s">
        <v>21</v>
      </c>
      <c r="I52" s="7" t="s">
        <v>22</v>
      </c>
      <c r="J52" s="6" t="s">
        <v>23</v>
      </c>
      <c r="K52" s="3" t="s">
        <v>19</v>
      </c>
      <c r="L52" s="5" t="s">
        <v>24</v>
      </c>
      <c r="M52" s="7" t="s">
        <v>25</v>
      </c>
      <c r="N52" s="2" t="s">
        <v>26</v>
      </c>
      <c r="O52" s="7">
        <v>2</v>
      </c>
      <c r="P52" s="2" t="s">
        <v>19</v>
      </c>
      <c r="Q52" s="7"/>
    </row>
    <row r="53" spans="1:17" ht="108.5">
      <c r="A53" s="7">
        <v>48</v>
      </c>
      <c r="B53" s="5" t="s">
        <v>16</v>
      </c>
      <c r="C53" s="7" t="str">
        <f>HYPERLINK("http://data.overheid.nl/data/dataset/cultuurhistorie-oude-paden-nieuwe-wegen-kaart-1979","Cultuurhistorie - Oude Paden Nieuwe Wegen (kaart 1979)")</f>
        <v>Cultuurhistorie - Oude Paden Nieuwe Wegen (kaart 1979)</v>
      </c>
      <c r="D53" s="5" t="s">
        <v>17</v>
      </c>
      <c r="E53" s="7" t="s">
        <v>18</v>
      </c>
      <c r="F53" s="2" t="s">
        <v>139</v>
      </c>
      <c r="G53" s="7" t="s">
        <v>81</v>
      </c>
      <c r="H53" s="5" t="s">
        <v>21</v>
      </c>
      <c r="I53" s="7" t="s">
        <v>22</v>
      </c>
      <c r="J53" s="6" t="s">
        <v>23</v>
      </c>
      <c r="K53" s="3" t="s">
        <v>19</v>
      </c>
      <c r="L53" s="5" t="s">
        <v>24</v>
      </c>
      <c r="M53" s="7" t="s">
        <v>25</v>
      </c>
      <c r="N53" s="2" t="s">
        <v>26</v>
      </c>
      <c r="O53" s="7">
        <v>2</v>
      </c>
      <c r="P53" s="2" t="s">
        <v>19</v>
      </c>
      <c r="Q53" s="7"/>
    </row>
    <row r="54" spans="1:17" ht="31">
      <c r="A54" s="7">
        <v>49</v>
      </c>
      <c r="B54" s="5" t="s">
        <v>16</v>
      </c>
      <c r="C54" s="7" t="str">
        <f>HYPERLINK("http://data.overheid.nl/data/dataset/ijsbanen","IJsbanen")</f>
        <v>IJsbanen</v>
      </c>
      <c r="D54" s="5" t="s">
        <v>17</v>
      </c>
      <c r="E54" s="7" t="s">
        <v>18</v>
      </c>
      <c r="F54" s="2" t="s">
        <v>139</v>
      </c>
      <c r="G54" s="7" t="s">
        <v>82</v>
      </c>
      <c r="H54" s="5" t="s">
        <v>21</v>
      </c>
      <c r="I54" s="7" t="s">
        <v>22</v>
      </c>
      <c r="J54" s="6" t="s">
        <v>23</v>
      </c>
      <c r="K54" s="3" t="s">
        <v>19</v>
      </c>
      <c r="L54" s="5" t="s">
        <v>24</v>
      </c>
      <c r="M54" s="7" t="s">
        <v>25</v>
      </c>
      <c r="N54" s="2" t="s">
        <v>26</v>
      </c>
      <c r="O54" s="7">
        <v>2</v>
      </c>
      <c r="P54" s="2" t="s">
        <v>19</v>
      </c>
      <c r="Q54" s="7"/>
    </row>
    <row r="55" spans="1:17" ht="15.5">
      <c r="A55" s="7">
        <v>50</v>
      </c>
      <c r="B55" s="5" t="s">
        <v>16</v>
      </c>
      <c r="C55" s="7" t="str">
        <f>HYPERLINK("http://data.overheid.nl/data/dataset/recreatiewoningen","Recreatiewoningen")</f>
        <v>Recreatiewoningen</v>
      </c>
      <c r="D55" s="5" t="s">
        <v>17</v>
      </c>
      <c r="E55" s="7" t="s">
        <v>83</v>
      </c>
      <c r="F55" s="2" t="s">
        <v>139</v>
      </c>
      <c r="G55" s="7" t="s">
        <v>84</v>
      </c>
      <c r="H55" s="5" t="s">
        <v>21</v>
      </c>
      <c r="I55" s="7" t="s">
        <v>22</v>
      </c>
      <c r="J55" s="6" t="s">
        <v>23</v>
      </c>
      <c r="K55" s="3" t="s">
        <v>19</v>
      </c>
      <c r="L55" s="5" t="s">
        <v>24</v>
      </c>
      <c r="M55" s="7" t="s">
        <v>25</v>
      </c>
      <c r="N55" s="2" t="s">
        <v>26</v>
      </c>
      <c r="O55" s="7">
        <v>2</v>
      </c>
      <c r="P55" s="2" t="s">
        <v>19</v>
      </c>
      <c r="Q55" s="7"/>
    </row>
    <row r="56" spans="1:17" ht="15.5">
      <c r="A56" s="7">
        <v>51</v>
      </c>
      <c r="B56" s="5" t="s">
        <v>16</v>
      </c>
      <c r="C56" s="7" t="str">
        <f>HYPERLINK("http://data.overheid.nl/data/dataset/jachthavens","Jachthavens")</f>
        <v>Jachthavens</v>
      </c>
      <c r="D56" s="5" t="s">
        <v>17</v>
      </c>
      <c r="E56" s="7" t="s">
        <v>18</v>
      </c>
      <c r="F56" s="2" t="s">
        <v>139</v>
      </c>
      <c r="G56" s="7" t="s">
        <v>85</v>
      </c>
      <c r="H56" s="5" t="s">
        <v>21</v>
      </c>
      <c r="I56" s="7" t="s">
        <v>22</v>
      </c>
      <c r="J56" s="6" t="s">
        <v>23</v>
      </c>
      <c r="K56" s="3" t="s">
        <v>19</v>
      </c>
      <c r="L56" s="5" t="s">
        <v>24</v>
      </c>
      <c r="M56" s="7" t="s">
        <v>25</v>
      </c>
      <c r="N56" s="2" t="s">
        <v>26</v>
      </c>
      <c r="O56" s="7">
        <v>2</v>
      </c>
      <c r="P56" s="2" t="s">
        <v>19</v>
      </c>
      <c r="Q56" s="7"/>
    </row>
    <row r="57" spans="1:17" ht="93">
      <c r="A57" s="7">
        <v>52</v>
      </c>
      <c r="B57" s="5" t="s">
        <v>16</v>
      </c>
      <c r="C57" s="7" t="str">
        <f>HYPERLINK("http://data.overheid.nl/data/dataset/cultuurhistorische-kaart-chk2-historie-vaarwegenstelsel","Cultuurhistorische Kaart (CHK2) - Historie Vaarwegenstelsel")</f>
        <v>Cultuurhistorische Kaart (CHK2) - Historie Vaarwegenstelsel</v>
      </c>
      <c r="D57" s="5" t="s">
        <v>17</v>
      </c>
      <c r="E57" s="7" t="s">
        <v>18</v>
      </c>
      <c r="F57" s="2" t="s">
        <v>139</v>
      </c>
      <c r="G57" s="7" t="s">
        <v>86</v>
      </c>
      <c r="H57" s="5" t="s">
        <v>21</v>
      </c>
      <c r="I57" s="7" t="s">
        <v>22</v>
      </c>
      <c r="J57" s="6" t="s">
        <v>23</v>
      </c>
      <c r="K57" s="3" t="s">
        <v>19</v>
      </c>
      <c r="L57" s="5" t="s">
        <v>24</v>
      </c>
      <c r="M57" s="7" t="s">
        <v>25</v>
      </c>
      <c r="N57" s="2" t="s">
        <v>26</v>
      </c>
      <c r="O57" s="7">
        <v>2</v>
      </c>
      <c r="P57" s="2" t="s">
        <v>19</v>
      </c>
      <c r="Q57" s="7"/>
    </row>
    <row r="58" spans="1:17" ht="15.5">
      <c r="A58" s="7">
        <v>53</v>
      </c>
      <c r="B58" s="5" t="s">
        <v>16</v>
      </c>
      <c r="C58" s="7" t="str">
        <f>HYPERLINK("http://data.overheid.nl/data/dataset/beweegbare-bruggen","Beweegbare bruggen")</f>
        <v>Beweegbare bruggen</v>
      </c>
      <c r="D58" s="5" t="s">
        <v>17</v>
      </c>
      <c r="E58" s="7" t="s">
        <v>87</v>
      </c>
      <c r="F58" s="2" t="s">
        <v>139</v>
      </c>
      <c r="G58" s="7" t="s">
        <v>88</v>
      </c>
      <c r="H58" s="5" t="s">
        <v>21</v>
      </c>
      <c r="I58" s="7" t="s">
        <v>22</v>
      </c>
      <c r="J58" s="6" t="s">
        <v>23</v>
      </c>
      <c r="K58" s="3" t="s">
        <v>19</v>
      </c>
      <c r="L58" s="5" t="s">
        <v>24</v>
      </c>
      <c r="M58" s="7" t="s">
        <v>25</v>
      </c>
      <c r="N58" s="2" t="s">
        <v>26</v>
      </c>
      <c r="O58" s="7">
        <v>2</v>
      </c>
      <c r="P58" s="2" t="s">
        <v>19</v>
      </c>
      <c r="Q58" s="7"/>
    </row>
    <row r="59" spans="1:17" ht="31">
      <c r="A59" s="7">
        <v>54</v>
      </c>
      <c r="B59" s="5" t="s">
        <v>16</v>
      </c>
      <c r="C59" s="7" t="str">
        <f>HYPERLINK("http://data.overheid.nl/data/dataset/stiltegebieden-01","Stiltegebieden")</f>
        <v>Stiltegebieden</v>
      </c>
      <c r="D59" s="5" t="s">
        <v>17</v>
      </c>
      <c r="E59" s="7" t="s">
        <v>89</v>
      </c>
      <c r="F59" s="2" t="s">
        <v>139</v>
      </c>
      <c r="G59" s="7" t="s">
        <v>90</v>
      </c>
      <c r="H59" s="5" t="s">
        <v>21</v>
      </c>
      <c r="I59" s="7" t="s">
        <v>22</v>
      </c>
      <c r="J59" s="6" t="s">
        <v>23</v>
      </c>
      <c r="K59" s="3" t="s">
        <v>19</v>
      </c>
      <c r="L59" s="5" t="s">
        <v>24</v>
      </c>
      <c r="M59" s="7" t="s">
        <v>25</v>
      </c>
      <c r="N59" s="2" t="s">
        <v>26</v>
      </c>
      <c r="O59" s="7">
        <v>2</v>
      </c>
      <c r="P59" s="2" t="s">
        <v>19</v>
      </c>
      <c r="Q59" s="7"/>
    </row>
    <row r="60" spans="1:17" ht="93">
      <c r="A60" s="7">
        <v>55</v>
      </c>
      <c r="B60" s="5" t="s">
        <v>16</v>
      </c>
      <c r="C60" s="7" t="str">
        <f>HYPERLINK("http://data.overheid.nl/data/dataset/natuur-ecologische-verbindingszones-landschapszones","Natuur - Ecologische verbindingszones: Landschapszones")</f>
        <v>Natuur - Ecologische verbindingszones: Landschapszones</v>
      </c>
      <c r="D60" s="5" t="s">
        <v>17</v>
      </c>
      <c r="E60" s="7" t="s">
        <v>18</v>
      </c>
      <c r="F60" s="2" t="s">
        <v>139</v>
      </c>
      <c r="G60" s="7" t="s">
        <v>91</v>
      </c>
      <c r="H60" s="5" t="s">
        <v>21</v>
      </c>
      <c r="I60" s="7" t="s">
        <v>22</v>
      </c>
      <c r="J60" s="6" t="s">
        <v>23</v>
      </c>
      <c r="K60" s="3" t="s">
        <v>19</v>
      </c>
      <c r="L60" s="5" t="s">
        <v>24</v>
      </c>
      <c r="M60" s="7" t="s">
        <v>25</v>
      </c>
      <c r="N60" s="2" t="s">
        <v>26</v>
      </c>
      <c r="O60" s="7">
        <v>2</v>
      </c>
      <c r="P60" s="2" t="s">
        <v>19</v>
      </c>
      <c r="Q60" s="7"/>
    </row>
    <row r="61" spans="1:17" ht="15.5">
      <c r="A61" s="7">
        <v>56</v>
      </c>
      <c r="B61" s="5" t="s">
        <v>16</v>
      </c>
      <c r="C61" s="7" t="str">
        <f>HYPERLINK("http://data.overheid.nl/data/dataset/bedrijventerreinen","Bedrijventerreinen")</f>
        <v>Bedrijventerreinen</v>
      </c>
      <c r="D61" s="5" t="s">
        <v>17</v>
      </c>
      <c r="E61" s="7" t="s">
        <v>18</v>
      </c>
      <c r="F61" s="2" t="s">
        <v>139</v>
      </c>
      <c r="G61" s="7" t="s">
        <v>92</v>
      </c>
      <c r="H61" s="5" t="s">
        <v>21</v>
      </c>
      <c r="I61" s="7" t="s">
        <v>22</v>
      </c>
      <c r="J61" s="6" t="s">
        <v>23</v>
      </c>
      <c r="K61" s="3" t="s">
        <v>19</v>
      </c>
      <c r="L61" s="5" t="s">
        <v>24</v>
      </c>
      <c r="M61" s="7" t="s">
        <v>25</v>
      </c>
      <c r="N61" s="2" t="s">
        <v>26</v>
      </c>
      <c r="O61" s="7">
        <v>2</v>
      </c>
      <c r="P61" s="2" t="s">
        <v>19</v>
      </c>
      <c r="Q61" s="7"/>
    </row>
    <row r="62" spans="1:17" ht="15.5">
      <c r="A62" s="7">
        <v>57</v>
      </c>
      <c r="B62" s="5" t="s">
        <v>16</v>
      </c>
      <c r="C62" s="7" t="str">
        <f>HYPERLINK("http://data.overheid.nl/data/dataset/cultuurhistorische-kaart-chk2-states-en-stinzen","Cultuurhistorische Kaart (CHK2) - States en Stinzen")</f>
        <v>Cultuurhistorische Kaart (CHK2) - States en Stinzen</v>
      </c>
      <c r="D62" s="5" t="s">
        <v>17</v>
      </c>
      <c r="E62" s="7" t="s">
        <v>18</v>
      </c>
      <c r="F62" s="2" t="s">
        <v>139</v>
      </c>
      <c r="G62" s="7" t="s">
        <v>93</v>
      </c>
      <c r="H62" s="5" t="s">
        <v>21</v>
      </c>
      <c r="I62" s="7" t="s">
        <v>22</v>
      </c>
      <c r="J62" s="6" t="s">
        <v>23</v>
      </c>
      <c r="K62" s="3" t="s">
        <v>19</v>
      </c>
      <c r="L62" s="5" t="s">
        <v>24</v>
      </c>
      <c r="M62" s="7" t="s">
        <v>25</v>
      </c>
      <c r="N62" s="2" t="s">
        <v>26</v>
      </c>
      <c r="O62" s="7">
        <v>2</v>
      </c>
      <c r="P62" s="2" t="s">
        <v>19</v>
      </c>
      <c r="Q62" s="7"/>
    </row>
    <row r="63" spans="1:17" ht="108.5">
      <c r="A63" s="7">
        <v>58</v>
      </c>
      <c r="B63" s="5" t="s">
        <v>16</v>
      </c>
      <c r="C63" s="7" t="str">
        <f>HYPERLINK("http://data.overheid.nl/data/dataset/fryske-tsjerken","Fryske Tsjerken")</f>
        <v>Fryske Tsjerken</v>
      </c>
      <c r="D63" s="5" t="s">
        <v>17</v>
      </c>
      <c r="E63" s="7" t="s">
        <v>18</v>
      </c>
      <c r="F63" s="2" t="s">
        <v>139</v>
      </c>
      <c r="G63" s="7" t="s">
        <v>94</v>
      </c>
      <c r="H63" s="5" t="s">
        <v>21</v>
      </c>
      <c r="I63" s="7" t="s">
        <v>22</v>
      </c>
      <c r="J63" s="6" t="s">
        <v>23</v>
      </c>
      <c r="K63" s="3" t="s">
        <v>19</v>
      </c>
      <c r="L63" s="5" t="s">
        <v>24</v>
      </c>
      <c r="M63" s="7" t="s">
        <v>25</v>
      </c>
      <c r="N63" s="2" t="s">
        <v>26</v>
      </c>
      <c r="O63" s="7">
        <v>2</v>
      </c>
      <c r="P63" s="2" t="s">
        <v>19</v>
      </c>
      <c r="Q63" s="7"/>
    </row>
    <row r="64" spans="1:17" ht="46.5">
      <c r="A64" s="7">
        <v>59</v>
      </c>
      <c r="B64" s="5" t="s">
        <v>16</v>
      </c>
      <c r="C64" s="7" t="str">
        <f>HYPERLINK("http://data.overheid.nl/data/dataset/cultuurhistorische-kaart-chk2-wederopbouwwijken","Cultuurhistorische Kaart (CHK2) - Wederopbouwwijken")</f>
        <v>Cultuurhistorische Kaart (CHK2) - Wederopbouwwijken</v>
      </c>
      <c r="D64" s="5" t="s">
        <v>17</v>
      </c>
      <c r="E64" s="7" t="s">
        <v>18</v>
      </c>
      <c r="F64" s="2" t="s">
        <v>139</v>
      </c>
      <c r="G64" s="7" t="s">
        <v>95</v>
      </c>
      <c r="H64" s="5" t="s">
        <v>21</v>
      </c>
      <c r="I64" s="7" t="s">
        <v>22</v>
      </c>
      <c r="J64" s="6" t="s">
        <v>23</v>
      </c>
      <c r="K64" s="3" t="s">
        <v>19</v>
      </c>
      <c r="L64" s="5" t="s">
        <v>24</v>
      </c>
      <c r="M64" s="7" t="s">
        <v>25</v>
      </c>
      <c r="N64" s="2" t="s">
        <v>26</v>
      </c>
      <c r="O64" s="7">
        <v>2</v>
      </c>
      <c r="P64" s="2" t="s">
        <v>19</v>
      </c>
      <c r="Q64" s="7"/>
    </row>
    <row r="65" spans="1:17" ht="108.5">
      <c r="A65" s="7">
        <v>60</v>
      </c>
      <c r="B65" s="5" t="s">
        <v>16</v>
      </c>
      <c r="C65" s="7" t="str">
        <f>HYPERLINK("http://data.overheid.nl/data/dataset/cultuurhistorie-oude-paden-nieuwe-wegen-aanvullingen-puntlocaties","Cultuurhistorie - Oude Paden Nieuwe Wegen (aanvullingen puntlocaties)")</f>
        <v>Cultuurhistorie - Oude Paden Nieuwe Wegen (aanvullingen puntlocaties)</v>
      </c>
      <c r="D65" s="5" t="s">
        <v>17</v>
      </c>
      <c r="E65" s="7" t="s">
        <v>18</v>
      </c>
      <c r="F65" s="2" t="s">
        <v>139</v>
      </c>
      <c r="G65" s="7" t="s">
        <v>96</v>
      </c>
      <c r="H65" s="5" t="s">
        <v>21</v>
      </c>
      <c r="I65" s="7" t="s">
        <v>22</v>
      </c>
      <c r="J65" s="6" t="s">
        <v>23</v>
      </c>
      <c r="K65" s="3" t="s">
        <v>19</v>
      </c>
      <c r="L65" s="5" t="s">
        <v>24</v>
      </c>
      <c r="M65" s="7" t="s">
        <v>25</v>
      </c>
      <c r="N65" s="2" t="s">
        <v>26</v>
      </c>
      <c r="O65" s="7">
        <v>2</v>
      </c>
      <c r="P65" s="2" t="s">
        <v>19</v>
      </c>
      <c r="Q65" s="7"/>
    </row>
    <row r="66" spans="1:17" ht="108.5">
      <c r="A66" s="7">
        <v>61</v>
      </c>
      <c r="B66" s="5" t="s">
        <v>16</v>
      </c>
      <c r="C66" s="7" t="str">
        <f>HYPERLINK("http://data.overheid.nl/data/dataset/cultuurhistorie-oude-paden-nieuwe-wegen-aanvullingen-lijnlocaties","Cultuurhistorie - Oude Paden Nieuwe Wegen (aanvullingen lijnlocaties)")</f>
        <v>Cultuurhistorie - Oude Paden Nieuwe Wegen (aanvullingen lijnlocaties)</v>
      </c>
      <c r="D66" s="5" t="s">
        <v>17</v>
      </c>
      <c r="E66" s="7" t="s">
        <v>18</v>
      </c>
      <c r="F66" s="2" t="s">
        <v>139</v>
      </c>
      <c r="G66" s="7" t="s">
        <v>97</v>
      </c>
      <c r="H66" s="5" t="s">
        <v>21</v>
      </c>
      <c r="I66" s="7" t="s">
        <v>22</v>
      </c>
      <c r="J66" s="6" t="s">
        <v>23</v>
      </c>
      <c r="K66" s="3" t="s">
        <v>19</v>
      </c>
      <c r="L66" s="5" t="s">
        <v>24</v>
      </c>
      <c r="M66" s="7" t="s">
        <v>25</v>
      </c>
      <c r="N66" s="2" t="s">
        <v>26</v>
      </c>
      <c r="O66" s="7">
        <v>2</v>
      </c>
      <c r="P66" s="2" t="s">
        <v>19</v>
      </c>
      <c r="Q66" s="7"/>
    </row>
    <row r="67" spans="1:17" ht="15.5">
      <c r="A67" s="7">
        <v>62</v>
      </c>
      <c r="B67" s="5" t="s">
        <v>16</v>
      </c>
      <c r="C67" s="7" t="str">
        <f>HYPERLINK("http://data.overheid.nl/data/dataset/kantoorlocaties","Kantoorlocaties")</f>
        <v>Kantoorlocaties</v>
      </c>
      <c r="D67" s="5" t="s">
        <v>17</v>
      </c>
      <c r="E67" s="7" t="s">
        <v>18</v>
      </c>
      <c r="F67" s="2" t="s">
        <v>139</v>
      </c>
      <c r="G67" s="7" t="s">
        <v>98</v>
      </c>
      <c r="H67" s="5" t="s">
        <v>21</v>
      </c>
      <c r="I67" s="7" t="s">
        <v>22</v>
      </c>
      <c r="J67" s="6" t="s">
        <v>23</v>
      </c>
      <c r="K67" s="3" t="s">
        <v>19</v>
      </c>
      <c r="L67" s="5" t="s">
        <v>24</v>
      </c>
      <c r="M67" s="7" t="s">
        <v>25</v>
      </c>
      <c r="N67" s="2" t="s">
        <v>26</v>
      </c>
      <c r="O67" s="7">
        <v>2</v>
      </c>
      <c r="P67" s="2" t="s">
        <v>19</v>
      </c>
      <c r="Q67" s="7"/>
    </row>
    <row r="68" spans="1:17" ht="15.5">
      <c r="A68" s="7">
        <v>63</v>
      </c>
      <c r="B68" s="5" t="s">
        <v>16</v>
      </c>
      <c r="C68" s="7" t="str">
        <f>HYPERLINK("http://data.overheid.nl/data/dataset/cultuurhistorische-kaart-chk2-verkaveling","Cultuurhistorische Kaart (CHK2) - Verkaveling")</f>
        <v>Cultuurhistorische Kaart (CHK2) - Verkaveling</v>
      </c>
      <c r="D68" s="5" t="s">
        <v>17</v>
      </c>
      <c r="E68" s="7" t="s">
        <v>18</v>
      </c>
      <c r="F68" s="2" t="s">
        <v>139</v>
      </c>
      <c r="G68" s="7" t="s">
        <v>99</v>
      </c>
      <c r="H68" s="5" t="s">
        <v>21</v>
      </c>
      <c r="I68" s="7" t="s">
        <v>22</v>
      </c>
      <c r="J68" s="6" t="s">
        <v>23</v>
      </c>
      <c r="K68" s="3" t="s">
        <v>19</v>
      </c>
      <c r="L68" s="5" t="s">
        <v>24</v>
      </c>
      <c r="M68" s="7" t="s">
        <v>25</v>
      </c>
      <c r="N68" s="2" t="s">
        <v>26</v>
      </c>
      <c r="O68" s="7">
        <v>2</v>
      </c>
      <c r="P68" s="2" t="s">
        <v>19</v>
      </c>
      <c r="Q68" s="7"/>
    </row>
    <row r="69" spans="1:17" ht="15.5">
      <c r="A69" s="7">
        <v>64</v>
      </c>
      <c r="B69" s="5" t="s">
        <v>16</v>
      </c>
      <c r="C69" s="7" t="str">
        <f>HYPERLINK("http://data.overheid.nl/data/dataset/cultuurhistorische-kaart--chk2----verkaveling","Cultuurhistorische Kaart (CHK2) - Verkaveling")</f>
        <v>Cultuurhistorische Kaart (CHK2) - Verkaveling</v>
      </c>
      <c r="D69" s="5" t="s">
        <v>17</v>
      </c>
      <c r="E69" s="7" t="s">
        <v>48</v>
      </c>
      <c r="F69" s="2" t="s">
        <v>139</v>
      </c>
      <c r="G69" s="7" t="s">
        <v>100</v>
      </c>
      <c r="H69" s="5" t="s">
        <v>101</v>
      </c>
      <c r="I69" s="7" t="s">
        <v>22</v>
      </c>
      <c r="J69" s="6" t="s">
        <v>23</v>
      </c>
      <c r="K69" s="3" t="s">
        <v>19</v>
      </c>
      <c r="L69" s="5" t="s">
        <v>24</v>
      </c>
      <c r="M69" s="7" t="s">
        <v>25</v>
      </c>
      <c r="N69" s="2" t="s">
        <v>26</v>
      </c>
      <c r="O69" s="7">
        <v>2</v>
      </c>
      <c r="P69" s="2" t="s">
        <v>19</v>
      </c>
      <c r="Q69" s="7"/>
    </row>
    <row r="70" spans="1:17" ht="15.5">
      <c r="A70" s="7">
        <v>65</v>
      </c>
      <c r="B70" s="5" t="s">
        <v>16</v>
      </c>
      <c r="C70" s="7" t="str">
        <f>HYPERLINK("http://data.overheid.nl/data/dataset/cultuurhistorische-kaart-chk2-spoorwegen","Cultuurhistorische Kaart (CHK2) - Spoorwegen")</f>
        <v>Cultuurhistorische Kaart (CHK2) - Spoorwegen</v>
      </c>
      <c r="D70" s="5" t="s">
        <v>17</v>
      </c>
      <c r="E70" s="7" t="s">
        <v>18</v>
      </c>
      <c r="F70" s="2" t="s">
        <v>139</v>
      </c>
      <c r="G70" s="7" t="s">
        <v>102</v>
      </c>
      <c r="H70" s="5" t="s">
        <v>21</v>
      </c>
      <c r="I70" s="7" t="s">
        <v>22</v>
      </c>
      <c r="J70" s="6" t="s">
        <v>23</v>
      </c>
      <c r="K70" s="3" t="s">
        <v>19</v>
      </c>
      <c r="L70" s="5" t="s">
        <v>24</v>
      </c>
      <c r="M70" s="7" t="s">
        <v>25</v>
      </c>
      <c r="N70" s="2" t="s">
        <v>26</v>
      </c>
      <c r="O70" s="7">
        <v>2</v>
      </c>
      <c r="P70" s="2" t="s">
        <v>19</v>
      </c>
      <c r="Q70" s="7"/>
    </row>
    <row r="71" spans="1:17" ht="93">
      <c r="A71" s="7">
        <v>66</v>
      </c>
      <c r="B71" s="5" t="s">
        <v>16</v>
      </c>
      <c r="C71" s="7" t="str">
        <f>HYPERLINK("http://data.overheid.nl/data/dataset/cultuurhistorische-kaart-chk2-eendenkooien","Cultuurhistorische Kaart (CHK2) - Eendenkooien")</f>
        <v>Cultuurhistorische Kaart (CHK2) - Eendenkooien</v>
      </c>
      <c r="D71" s="5" t="s">
        <v>17</v>
      </c>
      <c r="E71" s="7" t="s">
        <v>42</v>
      </c>
      <c r="F71" s="2" t="s">
        <v>139</v>
      </c>
      <c r="G71" s="7" t="s">
        <v>103</v>
      </c>
      <c r="H71" s="5" t="s">
        <v>21</v>
      </c>
      <c r="I71" s="7" t="s">
        <v>22</v>
      </c>
      <c r="J71" s="6" t="s">
        <v>23</v>
      </c>
      <c r="K71" s="3" t="s">
        <v>19</v>
      </c>
      <c r="L71" s="5" t="s">
        <v>24</v>
      </c>
      <c r="M71" s="7" t="s">
        <v>25</v>
      </c>
      <c r="N71" s="2" t="s">
        <v>26</v>
      </c>
      <c r="O71" s="7">
        <v>2</v>
      </c>
      <c r="P71" s="2" t="s">
        <v>19</v>
      </c>
      <c r="Q71" s="7"/>
    </row>
    <row r="72" spans="1:17" ht="108.5">
      <c r="A72" s="7">
        <v>67</v>
      </c>
      <c r="B72" s="5" t="s">
        <v>16</v>
      </c>
      <c r="C72" s="7" t="str">
        <f>HYPERLINK("http://data.overheid.nl/data/dataset/friese-archeologische-monumentenkaart-extra-famke-bepalen-dorpskern","Friese Archeologische Monumentenkaart Extra (FAMKE) - Bepalen Dorpskern")</f>
        <v>Friese Archeologische Monumentenkaart Extra (FAMKE) - Bepalen Dorpskern</v>
      </c>
      <c r="D72" s="5" t="s">
        <v>17</v>
      </c>
      <c r="E72" s="7" t="s">
        <v>18</v>
      </c>
      <c r="F72" s="2" t="s">
        <v>139</v>
      </c>
      <c r="G72" s="7" t="s">
        <v>104</v>
      </c>
      <c r="H72" s="5" t="s">
        <v>21</v>
      </c>
      <c r="I72" s="7" t="s">
        <v>22</v>
      </c>
      <c r="J72" s="6" t="s">
        <v>23</v>
      </c>
      <c r="K72" s="3" t="s">
        <v>19</v>
      </c>
      <c r="L72" s="5" t="s">
        <v>24</v>
      </c>
      <c r="M72" s="7" t="s">
        <v>25</v>
      </c>
      <c r="N72" s="2" t="s">
        <v>26</v>
      </c>
      <c r="O72" s="7">
        <v>2</v>
      </c>
      <c r="P72" s="2" t="s">
        <v>19</v>
      </c>
      <c r="Q72" s="7"/>
    </row>
    <row r="73" spans="1:17" ht="15.5">
      <c r="A73" s="7">
        <v>68</v>
      </c>
      <c r="B73" s="5" t="s">
        <v>16</v>
      </c>
      <c r="C73" s="7" t="str">
        <f>HYPERLINK("http://data.overheid.nl/data/dataset/trailerhellingen","Trailerhellingen")</f>
        <v>Trailerhellingen</v>
      </c>
      <c r="D73" s="5" t="s">
        <v>17</v>
      </c>
      <c r="E73" s="7" t="s">
        <v>18</v>
      </c>
      <c r="F73" s="2" t="s">
        <v>139</v>
      </c>
      <c r="G73" s="7" t="s">
        <v>105</v>
      </c>
      <c r="H73" s="5" t="s">
        <v>21</v>
      </c>
      <c r="I73" s="7" t="s">
        <v>22</v>
      </c>
      <c r="J73" s="6" t="s">
        <v>23</v>
      </c>
      <c r="K73" s="3" t="s">
        <v>19</v>
      </c>
      <c r="L73" s="5" t="s">
        <v>24</v>
      </c>
      <c r="M73" s="7" t="s">
        <v>25</v>
      </c>
      <c r="N73" s="2" t="s">
        <v>26</v>
      </c>
      <c r="O73" s="7">
        <v>2</v>
      </c>
      <c r="P73" s="2" t="s">
        <v>19</v>
      </c>
      <c r="Q73" s="7"/>
    </row>
    <row r="74" spans="1:17" ht="77.5">
      <c r="A74" s="7">
        <v>69</v>
      </c>
      <c r="B74" s="5" t="s">
        <v>16</v>
      </c>
      <c r="C74" s="7" t="str">
        <f>HYPERLINK("http://data.overheid.nl/data/dataset/kwel","Kwel")</f>
        <v>Kwel</v>
      </c>
      <c r="D74" s="5" t="s">
        <v>17</v>
      </c>
      <c r="E74" s="7" t="s">
        <v>53</v>
      </c>
      <c r="F74" s="2" t="s">
        <v>139</v>
      </c>
      <c r="G74" s="7" t="s">
        <v>106</v>
      </c>
      <c r="H74" s="5" t="s">
        <v>21</v>
      </c>
      <c r="I74" s="7" t="s">
        <v>22</v>
      </c>
      <c r="J74" s="6" t="s">
        <v>23</v>
      </c>
      <c r="K74" s="3" t="s">
        <v>19</v>
      </c>
      <c r="L74" s="5" t="s">
        <v>24</v>
      </c>
      <c r="M74" s="7" t="s">
        <v>25</v>
      </c>
      <c r="N74" s="2" t="s">
        <v>26</v>
      </c>
      <c r="O74" s="7">
        <v>2</v>
      </c>
      <c r="P74" s="2" t="s">
        <v>19</v>
      </c>
      <c r="Q74" s="7"/>
    </row>
    <row r="75" spans="1:17" ht="15.5">
      <c r="A75" s="7">
        <v>70</v>
      </c>
      <c r="B75" s="5" t="s">
        <v>16</v>
      </c>
      <c r="C75" s="7" t="str">
        <f>HYPERLINK("http://data.overheid.nl/data/dataset/zwemwater","Zwemwater")</f>
        <v>Zwemwater</v>
      </c>
      <c r="D75" s="5" t="s">
        <v>17</v>
      </c>
      <c r="E75" s="7" t="s">
        <v>18</v>
      </c>
      <c r="F75" s="2" t="s">
        <v>139</v>
      </c>
      <c r="G75" s="7" t="s">
        <v>107</v>
      </c>
      <c r="H75" s="5" t="s">
        <v>21</v>
      </c>
      <c r="I75" s="7" t="s">
        <v>22</v>
      </c>
      <c r="J75" s="6" t="s">
        <v>23</v>
      </c>
      <c r="K75" s="3" t="s">
        <v>19</v>
      </c>
      <c r="L75" s="5" t="s">
        <v>24</v>
      </c>
      <c r="M75" s="7" t="s">
        <v>25</v>
      </c>
      <c r="N75" s="2" t="s">
        <v>26</v>
      </c>
      <c r="O75" s="7">
        <v>2</v>
      </c>
      <c r="P75" s="2" t="s">
        <v>19</v>
      </c>
      <c r="Q75" s="7"/>
    </row>
    <row r="76" spans="1:17" ht="15.5">
      <c r="A76" s="7">
        <v>71</v>
      </c>
      <c r="B76" s="5" t="s">
        <v>16</v>
      </c>
      <c r="C76" s="7" t="str">
        <f>HYPERLINK("http://data.overheid.nl/data/dataset/musea","Musea")</f>
        <v>Musea</v>
      </c>
      <c r="D76" s="5" t="s">
        <v>17</v>
      </c>
      <c r="E76" s="7" t="s">
        <v>18</v>
      </c>
      <c r="F76" s="2" t="s">
        <v>139</v>
      </c>
      <c r="G76" s="7" t="s">
        <v>108</v>
      </c>
      <c r="H76" s="5" t="s">
        <v>21</v>
      </c>
      <c r="I76" s="7" t="s">
        <v>22</v>
      </c>
      <c r="J76" s="6" t="s">
        <v>23</v>
      </c>
      <c r="K76" s="3" t="s">
        <v>19</v>
      </c>
      <c r="L76" s="5" t="s">
        <v>24</v>
      </c>
      <c r="M76" s="7" t="s">
        <v>25</v>
      </c>
      <c r="N76" s="2" t="s">
        <v>26</v>
      </c>
      <c r="O76" s="7">
        <v>2</v>
      </c>
      <c r="P76" s="2" t="s">
        <v>19</v>
      </c>
      <c r="Q76" s="7"/>
    </row>
    <row r="77" spans="1:17" ht="62">
      <c r="A77" s="7">
        <v>72</v>
      </c>
      <c r="B77" s="5" t="s">
        <v>16</v>
      </c>
      <c r="C77" s="7" t="str">
        <f>HYPERLINK("http://data.overheid.nl/data/dataset/landschapstypen","Landschapstypen")</f>
        <v>Landschapstypen</v>
      </c>
      <c r="D77" s="5" t="s">
        <v>17</v>
      </c>
      <c r="E77" s="7" t="s">
        <v>18</v>
      </c>
      <c r="F77" s="2" t="s">
        <v>139</v>
      </c>
      <c r="G77" s="7" t="s">
        <v>109</v>
      </c>
      <c r="H77" s="5" t="s">
        <v>21</v>
      </c>
      <c r="I77" s="7" t="s">
        <v>22</v>
      </c>
      <c r="J77" s="6" t="s">
        <v>23</v>
      </c>
      <c r="K77" s="3" t="s">
        <v>19</v>
      </c>
      <c r="L77" s="5" t="s">
        <v>24</v>
      </c>
      <c r="M77" s="7" t="s">
        <v>25</v>
      </c>
      <c r="N77" s="2" t="s">
        <v>26</v>
      </c>
      <c r="O77" s="7">
        <v>2</v>
      </c>
      <c r="P77" s="2" t="s">
        <v>19</v>
      </c>
      <c r="Q77" s="7"/>
    </row>
    <row r="78" spans="1:17" ht="15.5">
      <c r="A78" s="7">
        <v>73</v>
      </c>
      <c r="B78" s="5" t="s">
        <v>16</v>
      </c>
      <c r="C78" s="7" t="str">
        <f>HYPERLINK("http://data.overheid.nl/data/dataset/zwembaden-01-02-03","Zwembaden")</f>
        <v>Zwembaden</v>
      </c>
      <c r="D78" s="5" t="s">
        <v>17</v>
      </c>
      <c r="E78" s="7" t="s">
        <v>18</v>
      </c>
      <c r="F78" s="2" t="s">
        <v>139</v>
      </c>
      <c r="G78" s="15" t="s">
        <v>110</v>
      </c>
      <c r="H78" s="5" t="s">
        <v>21</v>
      </c>
      <c r="I78" s="7" t="s">
        <v>22</v>
      </c>
      <c r="J78" s="8" t="s">
        <v>111</v>
      </c>
      <c r="K78" s="3" t="s">
        <v>19</v>
      </c>
      <c r="L78" s="5" t="s">
        <v>24</v>
      </c>
      <c r="M78" s="7" t="s">
        <v>25</v>
      </c>
      <c r="N78" s="2" t="s">
        <v>26</v>
      </c>
      <c r="O78" s="7">
        <v>2</v>
      </c>
      <c r="P78" s="2" t="s">
        <v>19</v>
      </c>
      <c r="Q78" s="7"/>
    </row>
    <row r="79" spans="1:17" ht="15.5">
      <c r="A79" s="7">
        <v>74</v>
      </c>
      <c r="B79" s="5" t="s">
        <v>16</v>
      </c>
      <c r="C79" s="7" t="str">
        <f>HYPERLINK("http://data.overheid.nl/data/dataset/zeilscholen","Zeilscholen")</f>
        <v>Zeilscholen</v>
      </c>
      <c r="D79" s="5" t="s">
        <v>17</v>
      </c>
      <c r="E79" s="7" t="s">
        <v>18</v>
      </c>
      <c r="F79" s="2" t="s">
        <v>139</v>
      </c>
      <c r="G79" s="7" t="s">
        <v>112</v>
      </c>
      <c r="H79" s="5" t="s">
        <v>21</v>
      </c>
      <c r="I79" s="7" t="s">
        <v>22</v>
      </c>
      <c r="J79" s="6" t="s">
        <v>23</v>
      </c>
      <c r="K79" s="3" t="s">
        <v>19</v>
      </c>
      <c r="L79" s="5" t="s">
        <v>24</v>
      </c>
      <c r="M79" s="7" t="s">
        <v>25</v>
      </c>
      <c r="N79" s="2" t="s">
        <v>26</v>
      </c>
      <c r="O79" s="7">
        <v>2</v>
      </c>
      <c r="P79" s="2" t="s">
        <v>19</v>
      </c>
      <c r="Q79" s="7"/>
    </row>
    <row r="80" spans="1:17" ht="15.5">
      <c r="A80" s="7">
        <v>75</v>
      </c>
      <c r="B80" s="5" t="s">
        <v>16</v>
      </c>
      <c r="C80" s="7" t="str">
        <f>HYPERLINK("http://data.overheid.nl/data/dataset/visstekken","Visstekken")</f>
        <v>Visstekken</v>
      </c>
      <c r="D80" s="5" t="s">
        <v>17</v>
      </c>
      <c r="E80" s="7" t="s">
        <v>18</v>
      </c>
      <c r="F80" s="2" t="s">
        <v>139</v>
      </c>
      <c r="G80" s="7" t="s">
        <v>113</v>
      </c>
      <c r="H80" s="5" t="s">
        <v>21</v>
      </c>
      <c r="I80" s="7" t="s">
        <v>22</v>
      </c>
      <c r="J80" s="6" t="s">
        <v>23</v>
      </c>
      <c r="K80" s="3" t="s">
        <v>19</v>
      </c>
      <c r="L80" s="5" t="s">
        <v>24</v>
      </c>
      <c r="M80" s="7" t="s">
        <v>25</v>
      </c>
      <c r="N80" s="2" t="s">
        <v>26</v>
      </c>
      <c r="O80" s="7">
        <v>2</v>
      </c>
      <c r="P80" s="2" t="s">
        <v>19</v>
      </c>
      <c r="Q80" s="7"/>
    </row>
    <row r="81" spans="1:17" ht="15.5">
      <c r="A81" s="7">
        <v>76</v>
      </c>
      <c r="B81" s="5" t="s">
        <v>16</v>
      </c>
      <c r="C81" s="7" t="str">
        <f>HYPERLINK("http://data.overheid.nl/data/dataset/snelvaren","Snelvaren")</f>
        <v>Snelvaren</v>
      </c>
      <c r="D81" s="5" t="s">
        <v>17</v>
      </c>
      <c r="E81" s="7" t="s">
        <v>18</v>
      </c>
      <c r="F81" s="2" t="s">
        <v>139</v>
      </c>
      <c r="G81" s="7" t="s">
        <v>114</v>
      </c>
      <c r="H81" s="5" t="s">
        <v>21</v>
      </c>
      <c r="I81" s="7" t="s">
        <v>22</v>
      </c>
      <c r="J81" s="6" t="s">
        <v>23</v>
      </c>
      <c r="K81" s="3" t="s">
        <v>19</v>
      </c>
      <c r="L81" s="5" t="s">
        <v>24</v>
      </c>
      <c r="M81" s="7" t="s">
        <v>25</v>
      </c>
      <c r="N81" s="2" t="s">
        <v>26</v>
      </c>
      <c r="O81" s="7">
        <v>2</v>
      </c>
      <c r="P81" s="2" t="s">
        <v>19</v>
      </c>
      <c r="Q81" s="7"/>
    </row>
    <row r="82" spans="1:17" ht="15.5">
      <c r="A82" s="7">
        <v>77</v>
      </c>
      <c r="B82" s="5" t="s">
        <v>16</v>
      </c>
      <c r="C82" s="7" t="str">
        <f>HYPERLINK("http://data.overheid.nl/data/dataset/recreatieve-routes-elfstedentochtroute-01","Recreatieve routes - Elfstedentochtroute")</f>
        <v>Recreatieve routes - Elfstedentochtroute</v>
      </c>
      <c r="D82" s="5" t="s">
        <v>17</v>
      </c>
      <c r="E82" s="7" t="s">
        <v>18</v>
      </c>
      <c r="F82" s="2" t="s">
        <v>139</v>
      </c>
      <c r="G82" s="7" t="s">
        <v>49</v>
      </c>
      <c r="H82" s="5" t="s">
        <v>21</v>
      </c>
      <c r="I82" s="7" t="s">
        <v>22</v>
      </c>
      <c r="J82" s="6" t="s">
        <v>23</v>
      </c>
      <c r="K82" s="3" t="s">
        <v>19</v>
      </c>
      <c r="L82" s="5" t="s">
        <v>24</v>
      </c>
      <c r="M82" s="7" t="s">
        <v>25</v>
      </c>
      <c r="N82" s="2" t="s">
        <v>26</v>
      </c>
      <c r="O82" s="7">
        <v>2</v>
      </c>
      <c r="P82" s="2" t="s">
        <v>19</v>
      </c>
      <c r="Q82" s="7"/>
    </row>
    <row r="83" spans="1:17" ht="15.5">
      <c r="A83" s="7">
        <v>78</v>
      </c>
      <c r="B83" s="5" t="s">
        <v>16</v>
      </c>
      <c r="C83" s="7" t="str">
        <f>HYPERLINK("http://data.overheid.nl/data/dataset/golfbanen","Golfbanen")</f>
        <v>Golfbanen</v>
      </c>
      <c r="D83" s="5" t="s">
        <v>17</v>
      </c>
      <c r="E83" s="7" t="s">
        <v>18</v>
      </c>
      <c r="F83" s="2" t="s">
        <v>139</v>
      </c>
      <c r="G83" s="7" t="s">
        <v>115</v>
      </c>
      <c r="H83" s="5" t="s">
        <v>21</v>
      </c>
      <c r="I83" s="7" t="s">
        <v>22</v>
      </c>
      <c r="J83" s="6" t="s">
        <v>23</v>
      </c>
      <c r="K83" s="3" t="s">
        <v>19</v>
      </c>
      <c r="L83" s="5" t="s">
        <v>24</v>
      </c>
      <c r="M83" s="7" t="s">
        <v>25</v>
      </c>
      <c r="N83" s="2" t="s">
        <v>26</v>
      </c>
      <c r="O83" s="7">
        <v>2</v>
      </c>
      <c r="P83" s="2" t="s">
        <v>19</v>
      </c>
      <c r="Q83" s="7"/>
    </row>
    <row r="84" spans="1:17" ht="15.5">
      <c r="A84" s="7">
        <v>79</v>
      </c>
      <c r="B84" s="5" t="s">
        <v>16</v>
      </c>
      <c r="C84" s="7" t="str">
        <f>HYPERLINK("http://data.overheid.nl/data/dataset/fierljepschansen","Fierljepschansen")</f>
        <v>Fierljepschansen</v>
      </c>
      <c r="D84" s="5" t="s">
        <v>17</v>
      </c>
      <c r="E84" s="7" t="s">
        <v>18</v>
      </c>
      <c r="F84" s="2" t="s">
        <v>139</v>
      </c>
      <c r="G84" s="7" t="s">
        <v>116</v>
      </c>
      <c r="H84" s="5" t="s">
        <v>21</v>
      </c>
      <c r="I84" s="7" t="s">
        <v>22</v>
      </c>
      <c r="J84" s="6" t="s">
        <v>23</v>
      </c>
      <c r="K84" s="3" t="s">
        <v>19</v>
      </c>
      <c r="L84" s="5" t="s">
        <v>24</v>
      </c>
      <c r="M84" s="7" t="s">
        <v>25</v>
      </c>
      <c r="N84" s="2" t="s">
        <v>26</v>
      </c>
      <c r="O84" s="7">
        <v>2</v>
      </c>
      <c r="P84" s="2" t="s">
        <v>19</v>
      </c>
      <c r="Q84" s="7"/>
    </row>
    <row r="85" spans="1:17" ht="15.5">
      <c r="A85" s="7">
        <v>80</v>
      </c>
      <c r="B85" s="5" t="s">
        <v>16</v>
      </c>
      <c r="C85" s="7" t="str">
        <f>HYPERLINK("http://data.overheid.nl/data/dataset/dagrecreatie","Dagrecreatie")</f>
        <v>Dagrecreatie</v>
      </c>
      <c r="D85" s="5" t="s">
        <v>17</v>
      </c>
      <c r="E85" s="7" t="s">
        <v>18</v>
      </c>
      <c r="F85" s="2" t="s">
        <v>139</v>
      </c>
      <c r="G85" s="7" t="s">
        <v>117</v>
      </c>
      <c r="H85" s="5" t="s">
        <v>21</v>
      </c>
      <c r="I85" s="7" t="s">
        <v>22</v>
      </c>
      <c r="J85" s="6" t="s">
        <v>23</v>
      </c>
      <c r="K85" s="3" t="s">
        <v>19</v>
      </c>
      <c r="L85" s="5" t="s">
        <v>24</v>
      </c>
      <c r="M85" s="7" t="s">
        <v>25</v>
      </c>
      <c r="N85" s="2" t="s">
        <v>26</v>
      </c>
      <c r="O85" s="7">
        <v>2</v>
      </c>
      <c r="P85" s="2" t="s">
        <v>19</v>
      </c>
      <c r="Q85" s="7"/>
    </row>
    <row r="86" spans="1:17" ht="15.5">
      <c r="A86" s="7">
        <v>81</v>
      </c>
      <c r="B86" s="5" t="s">
        <v>16</v>
      </c>
      <c r="C86" s="7" t="str">
        <f>HYPERLINK("http://data.overheid.nl/data/dataset/dagattracties","Dagattracties")</f>
        <v>Dagattracties</v>
      </c>
      <c r="D86" s="5" t="s">
        <v>17</v>
      </c>
      <c r="E86" s="7" t="s">
        <v>18</v>
      </c>
      <c r="F86" s="2" t="s">
        <v>139</v>
      </c>
      <c r="G86" s="7" t="s">
        <v>115</v>
      </c>
      <c r="H86" s="5" t="s">
        <v>21</v>
      </c>
      <c r="I86" s="7" t="s">
        <v>22</v>
      </c>
      <c r="J86" s="6" t="s">
        <v>23</v>
      </c>
      <c r="K86" s="3" t="s">
        <v>19</v>
      </c>
      <c r="L86" s="5" t="s">
        <v>24</v>
      </c>
      <c r="M86" s="7" t="s">
        <v>25</v>
      </c>
      <c r="N86" s="2" t="s">
        <v>26</v>
      </c>
      <c r="O86" s="7">
        <v>2</v>
      </c>
      <c r="P86" s="2" t="s">
        <v>19</v>
      </c>
      <c r="Q86" s="7"/>
    </row>
    <row r="87" spans="1:17" ht="46.5">
      <c r="A87" s="7">
        <v>82</v>
      </c>
      <c r="B87" s="5" t="s">
        <v>16</v>
      </c>
      <c r="C87" s="7" t="str">
        <f>HYPERLINK("http://data.overheid.nl/data/dataset/recreatieve-wandelroutes-slachtemarathon","Recreatieve wandelroutes - Slachtemarathon")</f>
        <v>Recreatieve wandelroutes - Slachtemarathon</v>
      </c>
      <c r="D87" s="5" t="s">
        <v>17</v>
      </c>
      <c r="E87" s="7" t="s">
        <v>18</v>
      </c>
      <c r="F87" s="2" t="s">
        <v>139</v>
      </c>
      <c r="G87" s="7" t="s">
        <v>118</v>
      </c>
      <c r="H87" s="5" t="s">
        <v>21</v>
      </c>
      <c r="I87" s="7" t="s">
        <v>22</v>
      </c>
      <c r="J87" s="6" t="s">
        <v>23</v>
      </c>
      <c r="K87" s="3" t="s">
        <v>19</v>
      </c>
      <c r="L87" s="5" t="s">
        <v>24</v>
      </c>
      <c r="M87" s="7" t="s">
        <v>25</v>
      </c>
      <c r="N87" s="2" t="s">
        <v>26</v>
      </c>
      <c r="O87" s="7">
        <v>2</v>
      </c>
      <c r="P87" s="2" t="s">
        <v>19</v>
      </c>
      <c r="Q87" s="7"/>
    </row>
    <row r="88" spans="1:17" ht="15.5">
      <c r="A88" s="7">
        <v>83</v>
      </c>
      <c r="B88" s="5" t="s">
        <v>16</v>
      </c>
      <c r="C88" s="7" t="str">
        <f>HYPERLINK("http://data.overheid.nl/data/dataset/kitesurfen-01","Kitesurfen")</f>
        <v>Kitesurfen</v>
      </c>
      <c r="D88" s="5" t="s">
        <v>17</v>
      </c>
      <c r="E88" s="7" t="s">
        <v>18</v>
      </c>
      <c r="F88" s="2" t="s">
        <v>139</v>
      </c>
      <c r="G88" s="7" t="s">
        <v>119</v>
      </c>
      <c r="H88" s="5" t="s">
        <v>21</v>
      </c>
      <c r="I88" s="7" t="s">
        <v>22</v>
      </c>
      <c r="J88" s="6" t="s">
        <v>23</v>
      </c>
      <c r="K88" s="3" t="s">
        <v>19</v>
      </c>
      <c r="L88" s="5" t="s">
        <v>24</v>
      </c>
      <c r="M88" s="7" t="s">
        <v>25</v>
      </c>
      <c r="N88" s="2" t="s">
        <v>26</v>
      </c>
      <c r="O88" s="7">
        <v>2</v>
      </c>
      <c r="P88" s="2" t="s">
        <v>19</v>
      </c>
      <c r="Q88" s="7"/>
    </row>
    <row r="89" spans="1:17" ht="15.5">
      <c r="A89" s="7">
        <v>84</v>
      </c>
      <c r="B89" s="5" t="s">
        <v>16</v>
      </c>
      <c r="C89" s="7" t="str">
        <f>HYPERLINK("http://data.overheid.nl/data/dataset/kitesurfen","Kitesurfen")</f>
        <v>Kitesurfen</v>
      </c>
      <c r="D89" s="5" t="s">
        <v>17</v>
      </c>
      <c r="E89" s="7" t="s">
        <v>18</v>
      </c>
      <c r="F89" s="2" t="s">
        <v>139</v>
      </c>
      <c r="G89" s="7" t="s">
        <v>119</v>
      </c>
      <c r="H89" s="5" t="s">
        <v>21</v>
      </c>
      <c r="I89" s="7" t="s">
        <v>22</v>
      </c>
      <c r="J89" s="6" t="s">
        <v>23</v>
      </c>
      <c r="K89" s="3" t="s">
        <v>19</v>
      </c>
      <c r="L89" s="5" t="s">
        <v>24</v>
      </c>
      <c r="M89" s="7" t="s">
        <v>25</v>
      </c>
      <c r="N89" s="2" t="s">
        <v>26</v>
      </c>
      <c r="O89" s="7">
        <v>2</v>
      </c>
      <c r="P89" s="2" t="s">
        <v>19</v>
      </c>
      <c r="Q89" s="7"/>
    </row>
    <row r="90" spans="1:17" ht="31">
      <c r="A90" s="7">
        <v>85</v>
      </c>
      <c r="B90" s="5" t="s">
        <v>16</v>
      </c>
      <c r="C90" s="7" t="str">
        <f>HYPERLINK("http://data.overheid.nl/data/dataset/sportaccommodaties","Sportaccommodaties")</f>
        <v>Sportaccommodaties</v>
      </c>
      <c r="D90" s="5" t="s">
        <v>17</v>
      </c>
      <c r="E90" s="7" t="s">
        <v>18</v>
      </c>
      <c r="F90" s="2" t="s">
        <v>139</v>
      </c>
      <c r="G90" s="7" t="s">
        <v>120</v>
      </c>
      <c r="H90" s="5" t="s">
        <v>21</v>
      </c>
      <c r="I90" s="7" t="s">
        <v>22</v>
      </c>
      <c r="J90" s="6" t="s">
        <v>23</v>
      </c>
      <c r="K90" s="3" t="s">
        <v>19</v>
      </c>
      <c r="L90" s="5" t="s">
        <v>24</v>
      </c>
      <c r="M90" s="7" t="s">
        <v>25</v>
      </c>
      <c r="N90" s="2" t="s">
        <v>26</v>
      </c>
      <c r="O90" s="7">
        <v>2</v>
      </c>
      <c r="P90" s="2" t="s">
        <v>19</v>
      </c>
      <c r="Q90" s="7"/>
    </row>
    <row r="91" spans="1:17" ht="139.5">
      <c r="A91" s="7">
        <v>86</v>
      </c>
      <c r="B91" s="5" t="s">
        <v>16</v>
      </c>
      <c r="C91" s="7" t="str">
        <f>HYPERLINK("http://data.overheid.nl/data/dataset/monumenten-cultuur-jongere-bouwkunst-1850-1940","Monumenten cultuur - Jongere bouwkunst (1850-1940)")</f>
        <v>Monumenten cultuur - Jongere bouwkunst (1850-1940)</v>
      </c>
      <c r="D91" s="5" t="s">
        <v>17</v>
      </c>
      <c r="E91" s="7" t="s">
        <v>18</v>
      </c>
      <c r="F91" s="2" t="s">
        <v>139</v>
      </c>
      <c r="G91" s="7" t="s">
        <v>121</v>
      </c>
      <c r="H91" s="5" t="s">
        <v>21</v>
      </c>
      <c r="I91" s="7" t="s">
        <v>22</v>
      </c>
      <c r="J91" s="6" t="s">
        <v>23</v>
      </c>
      <c r="K91" s="3" t="s">
        <v>19</v>
      </c>
      <c r="L91" s="5" t="s">
        <v>24</v>
      </c>
      <c r="M91" s="7" t="s">
        <v>25</v>
      </c>
      <c r="N91" s="2" t="s">
        <v>26</v>
      </c>
      <c r="O91" s="7">
        <v>2</v>
      </c>
      <c r="P91" s="2" t="s">
        <v>19</v>
      </c>
      <c r="Q91" s="7"/>
    </row>
    <row r="92" spans="1:17" ht="108.5">
      <c r="A92" s="7">
        <v>87</v>
      </c>
      <c r="B92" s="5" t="s">
        <v>16</v>
      </c>
      <c r="C92" s="7" t="str">
        <f>HYPERLINK("http://data.overheid.nl/data/dataset/historische-geografie-verlaten-kerkhoven","Historische geografie - verlaten kerkhoven")</f>
        <v>Historische geografie - verlaten kerkhoven</v>
      </c>
      <c r="D92" s="5" t="s">
        <v>17</v>
      </c>
      <c r="E92" s="7" t="s">
        <v>42</v>
      </c>
      <c r="F92" s="2" t="s">
        <v>139</v>
      </c>
      <c r="G92" s="7" t="s">
        <v>122</v>
      </c>
      <c r="H92" s="5" t="s">
        <v>21</v>
      </c>
      <c r="I92" s="7" t="s">
        <v>22</v>
      </c>
      <c r="J92" s="6" t="s">
        <v>23</v>
      </c>
      <c r="K92" s="3" t="s">
        <v>19</v>
      </c>
      <c r="L92" s="5" t="s">
        <v>24</v>
      </c>
      <c r="M92" s="7" t="s">
        <v>25</v>
      </c>
      <c r="N92" s="2" t="s">
        <v>26</v>
      </c>
      <c r="O92" s="7">
        <v>2</v>
      </c>
      <c r="P92" s="2" t="s">
        <v>19</v>
      </c>
      <c r="Q92" s="7"/>
    </row>
    <row r="93" spans="1:17" ht="31">
      <c r="A93" s="7">
        <v>88</v>
      </c>
      <c r="B93" s="5" t="s">
        <v>16</v>
      </c>
      <c r="C93" s="7" t="str">
        <f>HYPERLINK("http://data.overheid.nl/data/dataset/historische-geografie-verdwenen-molens","Historische geografie - verdwenen molens")</f>
        <v>Historische geografie - verdwenen molens</v>
      </c>
      <c r="D93" s="5" t="s">
        <v>17</v>
      </c>
      <c r="E93" s="7" t="s">
        <v>42</v>
      </c>
      <c r="F93" s="2" t="s">
        <v>139</v>
      </c>
      <c r="G93" s="7" t="s">
        <v>123</v>
      </c>
      <c r="H93" s="5" t="s">
        <v>21</v>
      </c>
      <c r="I93" s="7" t="s">
        <v>22</v>
      </c>
      <c r="J93" s="6" t="s">
        <v>23</v>
      </c>
      <c r="K93" s="3" t="s">
        <v>19</v>
      </c>
      <c r="L93" s="5" t="s">
        <v>24</v>
      </c>
      <c r="M93" s="7" t="s">
        <v>25</v>
      </c>
      <c r="N93" s="2" t="s">
        <v>26</v>
      </c>
      <c r="O93" s="7">
        <v>2</v>
      </c>
      <c r="P93" s="2" t="s">
        <v>19</v>
      </c>
      <c r="Q93" s="7"/>
    </row>
    <row r="94" spans="1:17" ht="93">
      <c r="A94" s="7">
        <v>89</v>
      </c>
      <c r="B94" s="5" t="s">
        <v>16</v>
      </c>
      <c r="C94" s="7" t="str">
        <f>HYPERLINK("http://data.overheid.nl/data/dataset/historische-geografie-tolhuizen","Historische geografie - tolhuizen")</f>
        <v>Historische geografie - tolhuizen</v>
      </c>
      <c r="D94" s="5" t="s">
        <v>17</v>
      </c>
      <c r="E94" s="7" t="s">
        <v>42</v>
      </c>
      <c r="F94" s="2" t="s">
        <v>139</v>
      </c>
      <c r="G94" s="7" t="s">
        <v>124</v>
      </c>
      <c r="H94" s="5" t="s">
        <v>21</v>
      </c>
      <c r="I94" s="7" t="s">
        <v>22</v>
      </c>
      <c r="J94" s="6" t="s">
        <v>23</v>
      </c>
      <c r="K94" s="3" t="s">
        <v>19</v>
      </c>
      <c r="L94" s="5" t="s">
        <v>24</v>
      </c>
      <c r="M94" s="7" t="s">
        <v>25</v>
      </c>
      <c r="N94" s="2" t="s">
        <v>26</v>
      </c>
      <c r="O94" s="7">
        <v>2</v>
      </c>
      <c r="P94" s="2" t="s">
        <v>19</v>
      </c>
      <c r="Q94" s="7"/>
    </row>
    <row r="95" spans="1:17" ht="108.5">
      <c r="A95" s="7">
        <v>90</v>
      </c>
      <c r="B95" s="5" t="s">
        <v>16</v>
      </c>
      <c r="C95" s="7" t="str">
        <f>HYPERLINK("http://data.overheid.nl/data/dataset/historische-geografie-sluizen","Historische geografie - sluizen")</f>
        <v>Historische geografie - sluizen</v>
      </c>
      <c r="D95" s="5" t="s">
        <v>17</v>
      </c>
      <c r="E95" s="7" t="s">
        <v>42</v>
      </c>
      <c r="F95" s="2" t="s">
        <v>139</v>
      </c>
      <c r="G95" s="7" t="s">
        <v>125</v>
      </c>
      <c r="H95" s="5" t="s">
        <v>21</v>
      </c>
      <c r="I95" s="7" t="s">
        <v>22</v>
      </c>
      <c r="J95" s="6" t="s">
        <v>23</v>
      </c>
      <c r="K95" s="3" t="s">
        <v>19</v>
      </c>
      <c r="L95" s="5" t="s">
        <v>24</v>
      </c>
      <c r="M95" s="7" t="s">
        <v>25</v>
      </c>
      <c r="N95" s="2" t="s">
        <v>26</v>
      </c>
      <c r="O95" s="7">
        <v>2</v>
      </c>
      <c r="P95" s="2" t="s">
        <v>19</v>
      </c>
      <c r="Q95" s="7"/>
    </row>
    <row r="96" spans="1:17" ht="62">
      <c r="A96" s="7">
        <v>91</v>
      </c>
      <c r="B96" s="5" t="s">
        <v>16</v>
      </c>
      <c r="C96" s="7" t="str">
        <f>HYPERLINK("http://data.overheid.nl/data/dataset/historische-geografie-petgaten","Historische geografie - petgaten")</f>
        <v>Historische geografie - petgaten</v>
      </c>
      <c r="D96" s="5" t="s">
        <v>17</v>
      </c>
      <c r="E96" s="7" t="s">
        <v>42</v>
      </c>
      <c r="F96" s="2" t="s">
        <v>139</v>
      </c>
      <c r="G96" s="7" t="s">
        <v>126</v>
      </c>
      <c r="H96" s="5" t="s">
        <v>21</v>
      </c>
      <c r="I96" s="7" t="s">
        <v>22</v>
      </c>
      <c r="J96" s="6" t="s">
        <v>23</v>
      </c>
      <c r="K96" s="3" t="s">
        <v>19</v>
      </c>
      <c r="L96" s="5" t="s">
        <v>24</v>
      </c>
      <c r="M96" s="7" t="s">
        <v>25</v>
      </c>
      <c r="N96" s="2" t="s">
        <v>26</v>
      </c>
      <c r="O96" s="7">
        <v>2</v>
      </c>
      <c r="P96" s="2" t="s">
        <v>19</v>
      </c>
      <c r="Q96" s="7"/>
    </row>
    <row r="97" spans="1:17" ht="108.5">
      <c r="A97" s="7">
        <v>92</v>
      </c>
      <c r="B97" s="5" t="s">
        <v>16</v>
      </c>
      <c r="C97" s="7" t="str">
        <f>HYPERLINK("http://data.overheid.nl/data/dataset/historische-geografie-natuurlijke-waterlopen","Historische geografie - natuurlijke waterlopen")</f>
        <v>Historische geografie - natuurlijke waterlopen</v>
      </c>
      <c r="D97" s="5" t="s">
        <v>17</v>
      </c>
      <c r="E97" s="7" t="s">
        <v>42</v>
      </c>
      <c r="F97" s="2" t="s">
        <v>139</v>
      </c>
      <c r="G97" s="7" t="s">
        <v>127</v>
      </c>
      <c r="H97" s="5" t="s">
        <v>21</v>
      </c>
      <c r="I97" s="7" t="s">
        <v>22</v>
      </c>
      <c r="J97" s="6" t="s">
        <v>23</v>
      </c>
      <c r="K97" s="3" t="s">
        <v>19</v>
      </c>
      <c r="L97" s="5" t="s">
        <v>24</v>
      </c>
      <c r="M97" s="7" t="s">
        <v>25</v>
      </c>
      <c r="N97" s="2" t="s">
        <v>26</v>
      </c>
      <c r="O97" s="7">
        <v>2</v>
      </c>
      <c r="P97" s="2" t="s">
        <v>19</v>
      </c>
      <c r="Q97" s="7"/>
    </row>
    <row r="98" spans="1:17" ht="108.5">
      <c r="A98" s="7">
        <v>93</v>
      </c>
      <c r="B98" s="5" t="s">
        <v>16</v>
      </c>
      <c r="C98" s="7" t="str">
        <f>HYPERLINK("http://data.overheid.nl/data/dataset/historische-geografie-kruinige-percelen","Historische geografie - kruinige percelen")</f>
        <v>Historische geografie - kruinige percelen</v>
      </c>
      <c r="D98" s="5" t="s">
        <v>17</v>
      </c>
      <c r="E98" s="7" t="s">
        <v>42</v>
      </c>
      <c r="F98" s="2" t="s">
        <v>139</v>
      </c>
      <c r="G98" s="7" t="s">
        <v>128</v>
      </c>
      <c r="H98" s="5" t="s">
        <v>21</v>
      </c>
      <c r="I98" s="7" t="s">
        <v>22</v>
      </c>
      <c r="J98" s="6" t="s">
        <v>23</v>
      </c>
      <c r="K98" s="3" t="s">
        <v>19</v>
      </c>
      <c r="L98" s="5" t="s">
        <v>24</v>
      </c>
      <c r="M98" s="7" t="s">
        <v>25</v>
      </c>
      <c r="N98" s="2" t="s">
        <v>26</v>
      </c>
      <c r="O98" s="7">
        <v>2</v>
      </c>
      <c r="P98" s="2" t="s">
        <v>19</v>
      </c>
      <c r="Q98" s="7"/>
    </row>
    <row r="99" spans="1:17" ht="124">
      <c r="A99" s="7">
        <v>94</v>
      </c>
      <c r="B99" s="5" t="s">
        <v>16</v>
      </c>
      <c r="C99" s="7" t="str">
        <f>HYPERLINK("http://data.overheid.nl/data/dataset/historische-geografie-kleiwinning","Historische geografie - kleiwinning")</f>
        <v>Historische geografie - kleiwinning</v>
      </c>
      <c r="D99" s="5" t="s">
        <v>17</v>
      </c>
      <c r="E99" s="7" t="s">
        <v>42</v>
      </c>
      <c r="F99" s="2" t="s">
        <v>139</v>
      </c>
      <c r="G99" s="7" t="s">
        <v>129</v>
      </c>
      <c r="H99" s="5" t="s">
        <v>21</v>
      </c>
      <c r="I99" s="7" t="s">
        <v>22</v>
      </c>
      <c r="J99" s="6" t="s">
        <v>23</v>
      </c>
      <c r="K99" s="3" t="s">
        <v>19</v>
      </c>
      <c r="L99" s="5" t="s">
        <v>24</v>
      </c>
      <c r="M99" s="7" t="s">
        <v>25</v>
      </c>
      <c r="N99" s="2" t="s">
        <v>26</v>
      </c>
      <c r="O99" s="7">
        <v>2</v>
      </c>
      <c r="P99" s="2" t="s">
        <v>19</v>
      </c>
      <c r="Q99" s="7"/>
    </row>
    <row r="100" spans="1:17" ht="108.5">
      <c r="A100" s="7">
        <v>95</v>
      </c>
      <c r="B100" s="5" t="s">
        <v>16</v>
      </c>
      <c r="C100" s="7" t="str">
        <f>HYPERLINK("http://data.overheid.nl/data/dataset/historische-geografie-jaagpaden-en-trekwegen","Historische geografie - jaagpaden en trekwegen")</f>
        <v>Historische geografie - jaagpaden en trekwegen</v>
      </c>
      <c r="D100" s="5" t="s">
        <v>17</v>
      </c>
      <c r="E100" s="7" t="s">
        <v>42</v>
      </c>
      <c r="F100" s="2" t="s">
        <v>139</v>
      </c>
      <c r="G100" s="7" t="s">
        <v>130</v>
      </c>
      <c r="H100" s="5" t="s">
        <v>21</v>
      </c>
      <c r="I100" s="7" t="s">
        <v>22</v>
      </c>
      <c r="J100" s="6" t="s">
        <v>23</v>
      </c>
      <c r="K100" s="3" t="s">
        <v>19</v>
      </c>
      <c r="L100" s="5" t="s">
        <v>24</v>
      </c>
      <c r="M100" s="7" t="s">
        <v>25</v>
      </c>
      <c r="N100" s="2" t="s">
        <v>26</v>
      </c>
      <c r="O100" s="7">
        <v>2</v>
      </c>
      <c r="P100" s="2" t="s">
        <v>19</v>
      </c>
      <c r="Q100" s="7"/>
    </row>
    <row r="101" spans="1:17" ht="93">
      <c r="A101" s="7">
        <v>96</v>
      </c>
      <c r="B101" s="5" t="s">
        <v>16</v>
      </c>
      <c r="C101" s="7" t="str">
        <f>HYPERLINK("http://data.overheid.nl/data/dataset/historische-geografie-droogmakerijen","Historische geografie - droogmakerijen")</f>
        <v>Historische geografie - droogmakerijen</v>
      </c>
      <c r="D101" s="5" t="s">
        <v>17</v>
      </c>
      <c r="E101" s="7" t="s">
        <v>42</v>
      </c>
      <c r="F101" s="2" t="s">
        <v>139</v>
      </c>
      <c r="G101" s="7" t="s">
        <v>131</v>
      </c>
      <c r="H101" s="5" t="s">
        <v>21</v>
      </c>
      <c r="I101" s="7" t="s">
        <v>22</v>
      </c>
      <c r="J101" s="6" t="s">
        <v>23</v>
      </c>
      <c r="K101" s="3" t="s">
        <v>19</v>
      </c>
      <c r="L101" s="5" t="s">
        <v>24</v>
      </c>
      <c r="M101" s="7" t="s">
        <v>25</v>
      </c>
      <c r="N101" s="2" t="s">
        <v>26</v>
      </c>
      <c r="O101" s="7">
        <v>2</v>
      </c>
      <c r="P101" s="2" t="s">
        <v>19</v>
      </c>
      <c r="Q101" s="7"/>
    </row>
    <row r="102" spans="1:17" ht="124">
      <c r="A102" s="7">
        <v>97</v>
      </c>
      <c r="B102" s="5" t="s">
        <v>16</v>
      </c>
      <c r="C102" s="7" t="str">
        <f>HYPERLINK("http://data.overheid.nl/data/dataset/historische-geografie-dijkdoorbraken","Historische geografie - dijkdoorbraken")</f>
        <v>Historische geografie - dijkdoorbraken</v>
      </c>
      <c r="D102" s="5" t="s">
        <v>17</v>
      </c>
      <c r="E102" s="7" t="s">
        <v>42</v>
      </c>
      <c r="F102" s="2" t="s">
        <v>139</v>
      </c>
      <c r="G102" s="7" t="s">
        <v>132</v>
      </c>
      <c r="H102" s="5" t="s">
        <v>21</v>
      </c>
      <c r="I102" s="7" t="s">
        <v>22</v>
      </c>
      <c r="J102" s="6" t="s">
        <v>23</v>
      </c>
      <c r="K102" s="3" t="s">
        <v>19</v>
      </c>
      <c r="L102" s="5" t="s">
        <v>24</v>
      </c>
      <c r="M102" s="7" t="s">
        <v>25</v>
      </c>
      <c r="N102" s="2" t="s">
        <v>26</v>
      </c>
      <c r="O102" s="7">
        <v>2</v>
      </c>
      <c r="P102" s="2" t="s">
        <v>19</v>
      </c>
      <c r="Q102" s="7"/>
    </row>
    <row r="103" spans="1:17" ht="15.5">
      <c r="A103" s="7">
        <v>98</v>
      </c>
      <c r="B103" s="5" t="s">
        <v>16</v>
      </c>
      <c r="C103" s="7" t="str">
        <f>HYPERLINK("http://data.overheid.nl/data/dataset/aardkunde-veen-2m-maaiveld","Aardkunde - Veen 2m-maaiveld")</f>
        <v>Aardkunde - Veen 2m-maaiveld</v>
      </c>
      <c r="D103" s="5" t="s">
        <v>17</v>
      </c>
      <c r="E103" s="7" t="s">
        <v>18</v>
      </c>
      <c r="F103" s="2" t="s">
        <v>139</v>
      </c>
      <c r="G103" s="7" t="s">
        <v>133</v>
      </c>
      <c r="H103" s="5" t="s">
        <v>21</v>
      </c>
      <c r="I103" s="7" t="s">
        <v>22</v>
      </c>
      <c r="J103" s="6" t="s">
        <v>23</v>
      </c>
      <c r="K103" s="3" t="s">
        <v>19</v>
      </c>
      <c r="L103" s="5" t="s">
        <v>24</v>
      </c>
      <c r="M103" s="7" t="s">
        <v>25</v>
      </c>
      <c r="N103" s="2" t="s">
        <v>26</v>
      </c>
      <c r="O103" s="7">
        <v>2</v>
      </c>
      <c r="P103" s="2" t="s">
        <v>19</v>
      </c>
      <c r="Q103" s="7"/>
    </row>
    <row r="104" spans="1:17" ht="15.5">
      <c r="A104" s="7">
        <v>99</v>
      </c>
      <c r="B104" s="5" t="s">
        <v>16</v>
      </c>
      <c r="C104" s="7" t="str">
        <f>HYPERLINK("http://data.overheid.nl/data/dataset/aardkunde-terpen","Aardkunde - Terpen")</f>
        <v>Aardkunde - Terpen</v>
      </c>
      <c r="D104" s="5" t="s">
        <v>17</v>
      </c>
      <c r="E104" s="7" t="s">
        <v>18</v>
      </c>
      <c r="F104" s="2" t="s">
        <v>139</v>
      </c>
      <c r="G104" s="7" t="s">
        <v>134</v>
      </c>
      <c r="H104" s="5" t="s">
        <v>21</v>
      </c>
      <c r="I104" s="7" t="s">
        <v>22</v>
      </c>
      <c r="J104" s="6" t="s">
        <v>23</v>
      </c>
      <c r="K104" s="3" t="s">
        <v>19</v>
      </c>
      <c r="L104" s="5" t="s">
        <v>24</v>
      </c>
      <c r="M104" s="7" t="s">
        <v>25</v>
      </c>
      <c r="N104" s="2" t="s">
        <v>26</v>
      </c>
      <c r="O104" s="7">
        <v>2</v>
      </c>
      <c r="P104" s="2" t="s">
        <v>19</v>
      </c>
      <c r="Q104" s="7"/>
    </row>
    <row r="105" spans="1:17" ht="15.5">
      <c r="A105" s="7">
        <v>100</v>
      </c>
      <c r="B105" s="5" t="s">
        <v>16</v>
      </c>
      <c r="C105" s="7" t="str">
        <f>HYPERLINK("http://data.overheid.nl/data/dataset/aardkunde-pleistoceen-3m-nap","Aardkunde - Pleistoceen 3m-NAP")</f>
        <v>Aardkunde - Pleistoceen 3m-NAP</v>
      </c>
      <c r="D105" s="5" t="s">
        <v>17</v>
      </c>
      <c r="E105" s="7" t="s">
        <v>18</v>
      </c>
      <c r="F105" s="2" t="s">
        <v>139</v>
      </c>
      <c r="G105" s="7" t="s">
        <v>135</v>
      </c>
      <c r="H105" s="5" t="s">
        <v>21</v>
      </c>
      <c r="I105" s="7" t="s">
        <v>22</v>
      </c>
      <c r="J105" s="6" t="s">
        <v>23</v>
      </c>
      <c r="K105" s="3" t="s">
        <v>19</v>
      </c>
      <c r="L105" s="5" t="s">
        <v>24</v>
      </c>
      <c r="M105" s="7" t="s">
        <v>25</v>
      </c>
      <c r="N105" s="2" t="s">
        <v>26</v>
      </c>
      <c r="O105" s="7">
        <v>2</v>
      </c>
      <c r="P105" s="2" t="s">
        <v>19</v>
      </c>
      <c r="Q105" s="7"/>
    </row>
    <row r="106" spans="1:17" ht="77.5">
      <c r="A106" s="7">
        <v>101</v>
      </c>
      <c r="B106" s="5" t="s">
        <v>16</v>
      </c>
      <c r="C106" s="7" t="str">
        <f>HYPERLINK("http://data.overheid.nl/data/dataset/aardkunde-periodes","Aardkunde - Periodes")</f>
        <v>Aardkunde - Periodes</v>
      </c>
      <c r="D106" s="5" t="s">
        <v>17</v>
      </c>
      <c r="E106" s="7" t="s">
        <v>18</v>
      </c>
      <c r="F106" s="2" t="s">
        <v>139</v>
      </c>
      <c r="G106" s="7" t="s">
        <v>136</v>
      </c>
      <c r="H106" s="5" t="s">
        <v>21</v>
      </c>
      <c r="I106" s="7" t="s">
        <v>22</v>
      </c>
      <c r="J106" s="6" t="s">
        <v>23</v>
      </c>
      <c r="K106" s="3" t="s">
        <v>19</v>
      </c>
      <c r="L106" s="5" t="s">
        <v>24</v>
      </c>
      <c r="M106" s="7" t="s">
        <v>25</v>
      </c>
      <c r="N106" s="2" t="s">
        <v>26</v>
      </c>
      <c r="O106" s="7">
        <v>2</v>
      </c>
      <c r="P106" s="2" t="s">
        <v>19</v>
      </c>
      <c r="Q106" s="7"/>
    </row>
    <row r="107" spans="1:17" ht="15.5">
      <c r="A107" s="7">
        <v>102</v>
      </c>
      <c r="B107" s="5" t="s">
        <v>16</v>
      </c>
      <c r="C107" s="7" t="str">
        <f>HYPERLINK("http://data.overheid.nl/data/dataset/aardkunde-esdekken","Aardkunde - Esdekken")</f>
        <v>Aardkunde - Esdekken</v>
      </c>
      <c r="D107" s="5" t="s">
        <v>17</v>
      </c>
      <c r="E107" s="7" t="s">
        <v>18</v>
      </c>
      <c r="F107" s="2" t="s">
        <v>139</v>
      </c>
      <c r="G107" s="7" t="s">
        <v>137</v>
      </c>
      <c r="H107" s="5" t="s">
        <v>21</v>
      </c>
      <c r="I107" s="7" t="s">
        <v>22</v>
      </c>
      <c r="J107" s="6" t="s">
        <v>23</v>
      </c>
      <c r="K107" s="3" t="s">
        <v>19</v>
      </c>
      <c r="L107" s="5" t="s">
        <v>24</v>
      </c>
      <c r="M107" s="7" t="s">
        <v>25</v>
      </c>
      <c r="N107" s="2" t="s">
        <v>26</v>
      </c>
      <c r="O107" s="7">
        <v>2</v>
      </c>
      <c r="P107" s="2" t="s">
        <v>19</v>
      </c>
      <c r="Q107" s="7"/>
    </row>
    <row r="108" spans="1:17" ht="62">
      <c r="A108" s="7">
        <v>103</v>
      </c>
      <c r="B108" s="5" t="s">
        <v>16</v>
      </c>
      <c r="C108" s="7" t="str">
        <f>HYPERLINK("http://data.overheid.nl/data/dataset/aardkunde-dobben","Aardkunde - Dobben")</f>
        <v>Aardkunde - Dobben</v>
      </c>
      <c r="D108" s="5" t="s">
        <v>17</v>
      </c>
      <c r="E108" s="7" t="s">
        <v>18</v>
      </c>
      <c r="F108" s="2" t="s">
        <v>139</v>
      </c>
      <c r="G108" s="7" t="s">
        <v>138</v>
      </c>
      <c r="H108" s="5" t="s">
        <v>21</v>
      </c>
      <c r="I108" s="7" t="s">
        <v>22</v>
      </c>
      <c r="J108" s="6" t="s">
        <v>23</v>
      </c>
      <c r="K108" s="3" t="s">
        <v>19</v>
      </c>
      <c r="L108" s="5" t="s">
        <v>24</v>
      </c>
      <c r="M108" s="7" t="s">
        <v>25</v>
      </c>
      <c r="N108" s="2" t="s">
        <v>26</v>
      </c>
      <c r="O108" s="7">
        <v>2</v>
      </c>
      <c r="P108" s="2" t="s">
        <v>19</v>
      </c>
      <c r="Q108" s="7"/>
    </row>
  </sheetData>
  <pageMargins left="1" right="1" top="1.6666666666666667" bottom="1.6666666666666667" header="1" footer="1"/>
  <pageSetup paperSize="9" firstPageNumber="4294967295" fitToWidth="0"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data.overheid.nl dataset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dcterms:created xsi:type="dcterms:W3CDTF">2017-01-19T10:51:40Z</dcterms:created>
  <dcterms:modified xsi:type="dcterms:W3CDTF">2017-06-12T08:12:45Z</dcterms:modified>
</cp:coreProperties>
</file>