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Provincie\"/>
    </mc:Choice>
  </mc:AlternateContent>
  <bookViews>
    <workbookView xWindow="0" yWindow="0" windowWidth="19200" windowHeight="6950"/>
  </bookViews>
  <sheets>
    <sheet name="data.overheid.nl dataset" sheetId="1" r:id="rId1"/>
    <sheet name="Compatibiliteitsrapport" sheetId="2" r:id="rId2"/>
  </sheets>
  <definedNames>
    <definedName name="_xlnm._FilterDatabase" localSheetId="0" hidden="1">'data.overheid.nl dataset'!$A$5:$Q$178</definedName>
    <definedName name="_xlnm.Print_Area" localSheetId="0">#REF!</definedName>
    <definedName name="_xlnm.Sheet_Title" localSheetId="0">"data.overheid.nl dataset"</definedName>
  </definedNames>
  <calcPr calcId="171027"/>
</workbook>
</file>

<file path=xl/calcChain.xml><?xml version="1.0" encoding="utf-8"?>
<calcChain xmlns="http://schemas.openxmlformats.org/spreadsheetml/2006/main">
  <c r="C178" i="1" l="1"/>
  <c r="C177" i="1"/>
  <c r="C176" i="1"/>
  <c r="C175" i="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alcChain>
</file>

<file path=xl/sharedStrings.xml><?xml version="1.0" encoding="utf-8"?>
<sst xmlns="http://schemas.openxmlformats.org/spreadsheetml/2006/main" count="2105" uniqueCount="194">
  <si>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</si>
  <si>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</si>
  <si>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</si>
  <si>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</si>
  <si>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</si>
  <si>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</si>
  <si>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</si>
  <si>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</si>
  <si>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</si>
  <si>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</si>
  <si>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</si>
  <si>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</si>
  <si>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</si>
  <si>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</si>
  <si>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</si>
  <si>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</si>
  <si>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</si>
  <si>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Noord-Holland</t>
  </si>
  <si>
    <t>kaartendata@noord-holland.nl</t>
  </si>
  <si>
    <t/>
  </si>
  <si>
    <t>Kadastrale grenzen van Noord-Hollandse gemeenten. Administratieve tabel bevat tevens bevolkingsgegevens. In 2016 zijn in provincie Noord-Holland de gemeenten Bussum, Naarden en Muiden gefuseerd tot de nieuwe gemeente Gooise Meren en gemeenten Edam-Volendam &amp; Zeevang zijn gefuseerd tot Edam-Volendam-Zeevang. Tevens vond er een grenscorrectie plaats tussen de nieuw gevormde gemeente en gemeente Weesp.</t>
  </si>
  <si>
    <t>Publiek Domein</t>
  </si>
  <si>
    <t>nl-NL</t>
  </si>
  <si>
    <t>groen</t>
  </si>
  <si>
    <t>beschikbaar</t>
  </si>
  <si>
    <t>Nee</t>
  </si>
  <si>
    <t>2017-01-18</t>
  </si>
  <si>
    <t>Kadastrale grenzen van Noord-Hollandse gemeenten, geclipt op binnenwateren. Administratieve tabel bevat tevens bevolkingsgegevens. In 2016 zijn in provincie Noord-Holland de gemeenten Bussum, Naarden en Muiden gefuseerd tot de nieuwe gemeente Gooise Meren en gemeenten Edam-Volendam &amp; Zeevang zijn gefuseerd tot Edam-Volendam-Zeevang. Tevens vond er een grenscorrectie plaats tussen de nieuw gevormde gemeente en gemeente Weesp.</t>
  </si>
  <si>
    <t>In de Toelichting op de Kadasterwet, artikel 49, lid 2, en de
Kadasterregeling is beschreven wat onder de kadastrale kaart
moet worden verstaan. De kadastrale kaart geeft op schaal een
overzicht van de perceelsgewijze indeling van Nederland. De
kaarten zijn onderverdeeld naar kadastrale gemeente, sectie en
blad. In dit bestand als feature class op een geodatabase, is gemeente, sectie en blad per perceel-object (polygoon) in 3 unieke velden (perceel-tabel) afzonderlijk, maar ook als samengevoegde unieke code in het veld  'AANDUID' opgeslagen. Deze laatste is de LKI-code die de digitale lijn/vlak-informatie koppelt met de Administratieve gegevens (AKR) waarmee een perceel beschreven wordt (niet in deze dataset aanwezig). Het aangaan van de overeenkomst tussen Provincie Noord-Holland en het Kadaster om een totaalbestand op te leveren (en daaropvolgende mutatiebestanden (nulstandlevering)), is gestart op 1 juli 2003. Ten tijde van deze overeenkomst,  bestaat het totaalbestand (PNH-gebiedsdekkend) uit 785.000 percelen, afkomstig uit 3 aparte vestigingen (gebieden), te weten Amsterdam (code 0580), Alkmaar (code 2555) en Utrecht (code 6500). De inhoud van het totaalbestand bestaat uit: hoofdgebouw; perceels-,sectie-, en gemeentegrens; perceelnummer; straatnaam; kunstwerk (mits aanwezig). De gegevens zijn door het kadaster samengesteld volgens het standaarduitwisselingsformaat SUFNEN 1878 (.sfn); deze versie van het featureclass bestand is middels een NEN-SDEconverter op de Oracle database gezet. Dit featureclass bestand (na NEN-SDEconversie) bestaat uit 971982 vlakken (percelen).</t>
  </si>
  <si>
    <t>Een provinciaal monument is een monument, dat door de provincie geplaatst is op de provinciale
monumentenlijst. Het is een roerende of onroerende zaak die van belang is voor de provincie wegens
haar cultuurhistorische waarde. De provincie Noord-Holland heeft een monumentenlijst waarop 465 provinciale monumenten staan vermeld onderverdeeld in 4 hoofdgroepen: dijken-en keringselementen; Stelling van Amsterdam; waterstaatkundige werken en overige objecten. Ieder monument is voorzien van een unieke CHW-code als identificatienummer. In de “Provinciale Monumentenverordening 2005” zijn de regels vastgelegd omtrent de plaatsing van
monumenten op de provinciale monumentenlijst, de aanwijzing van beschermde structuren (voorheen:
stads- en dorpsgezichten) en de verlening van een monumentenvergunning door de provincie Noord-
Holland.
In de verordening is vastgelegd dat het verboden is zonder of in afwijking van een vergunning van
Gedeputeerde Staten:
a. een beschermd monument af te breken, te verplaatsen of in enig opzicht te wijzigen;
b. een beschermd monument te herstellen, te gebruiken of te laten gebruiken op een wijze waardoor het
wordt ontsierd of in gevaar gebracht. Dat wil dus zeggen dat een vergunning ook noodzakelijk is bij
een aanbouw of bij een bouwwerk in de directe nabijheid waardoor de belevingswaarde van het
monument wordt beïnvloed.</t>
  </si>
  <si>
    <t>Dit bestand bevat de gebieden die door provinciale staten zijn aangewezen als zeer kwetsbaar in het kader van de Wet Ammoniak en Veehouderij. Dit zijn voor verzuring gevoelige gebieden, of delen daarvan, die zijn gelegen binnen de Ecologische Hoofdstructuur. Om de verzuring in deze gebieden tegen te gaan gelden beperkingen voor ammoniakemissies in deze gebieden en in een bufferzone van 250 meter rondom de WAV gebieden. GS Besluit dd 29 Okt 2013 (nummer 112472-177894)</t>
  </si>
  <si>
    <t>De leefstijlatlas koppelt demografische gegevens aan interesses, wensen en behoeften op het gebied van vrijetijdsbesteding. Noord-Hollanders worden daarbij op een toegankelijke en praktische manier ingedeeld in 7 segmenten met een eigen kleur. De segmenten vertegenwoordigen een karakteristieke leefstijl, die tot uiting komt in het vrijetijdsgedrag: variërend van ‘creatief en inspirerend rood’ tot ‘rustig groen’. Gegevens zijn op wijkniveau.</t>
  </si>
  <si>
    <t>CC-0</t>
  </si>
  <si>
    <t>2017-01-17</t>
  </si>
  <si>
    <t>Kaartlaag Structuurvisie Noord-Holland 2040. Op de kaart is een kaartlaag afkomstig uit de Leidraad Landschap en Cultuurhistorie te zien. Zie ook hoofdstuk 5 (Ruimtelijke Kwaliteit) in de Structuurvisie Noord-Holland 2040. Op 28 september 2015 hebben PS bij voordracht 74-2015 (verseon 179956/ 659098) een aantal kaartlagen gewijzigd. De overige kaartlagen bleven daarbij ongewijzigd</t>
  </si>
  <si>
    <t>Kaartlaag Structuurvisie Noord-Holland 2040. Op de kaart is een kaartlaag afkomstig uit de Leidraad Landschap en Cultuurhistorie te zien. Zie ook hoofdstuk 5 (Ruimtelijke Kwaliteit) in de Structuurvisie Noord-Holland 2040. Op 28 september 2015 hebben PS bij voordracht 74-2015 (verseon 179956/ 659098) een aantal kaartlagen gewijzigd. De overige kaartlagen bleven daarbij ongewijzigd.</t>
  </si>
  <si>
    <t>Kaartlaag Structuurvisie Noord-Holland 2040. Op de kaart is het windgebied Wieringermeer te zien. Zie ook paragraaf 4.3.4 in de Structuurvisie Noord-Holland 2040. Op 28 september 2015 hebben PS bij voordracht 74-2015 (verseon 179956/ 659098) een aantal kaartlagen gewijzigd. De overige kaartlagen bleven daarbij ongewijzigd.</t>
  </si>
  <si>
    <t>Kaartlaag Structuurvisie Noord-Holland 2040. Op de kaart zijn de weidevogelleefgebieden te zien. Zie ook paragraaf 5.2.2 in de Structuurvisie Noord-Holland 2040. Op 28 september 2015 hebben PS bij voordracht 74-2015 (verseon 179956/ 659098) een aantal kaartlagen gewijzigd. De overige kaartlagen bleven daarbij ongewijzigd</t>
  </si>
  <si>
    <t>Kaartlaag Structuurvisie Noord-Holland 2040. Op de kaart zijn LAW-routes, NS routes, streekpaden, enkele lokale ommetjes te zien. Zie ook paragraaf  6.6.1 in de Structuurvisie Noord-Holland 2040. Op 28 september 2015 hebben PS bij voordracht 74-2015 (verseon 179956/ 659098) een aantal kaartlagen gewijzigd. De overige kaartlagen bleven daarbij ongewijzigd</t>
  </si>
  <si>
    <t>Kaartlaag Structuurvisie Noord-Holland 2040. Op de kaart zijn de Noord-Hollandse werklocaties (bedrijven- en kantoorterreinen) weergeven. Zie ook paragraaf 6.2 in de Structuurvisie Noord-Holland 2040. Op 28 september 2015 hebben PS bij voordracht 74-2015 (verseon 179956/ 659098) een aantal kaartlagen gewijzigd. De overige kaartlagen bleven daarbij ongewijzigd.</t>
  </si>
  <si>
    <t>Kaartlaag Structuurvisie Noord-Holland 2040. Op de kaart is uinbouwconcentratiegebieden weergegeven waarvoor regels gelden met als doel om tuinbouwbedrijven in deze gebieden te concentreren. Zie artikel artikel 26c t/m 27 in de PRV. Zie ook artikel 26 in de PRV en de toelichting op dit artikel. Zie ook paragraaf 6.5.1.1 in de Structuurvisie Noord-Holland 2040. Op 28 september 2015 hebben PS bij voordracht 74-2015 (verseon 179956/ 659098) een aantal kaartlagen gewijzigd. De overige kaartlagen bleven daarbij ongewijzigd</t>
  </si>
  <si>
    <t>Op deze kaartlaag zijn transformatiegebieden weergegeven. Een transformatiegebied is een zoekgebied voor verstedelijking waarin meerdere opgaven, waaronder wonen, water, recreatie, natuur en bedrijvigheid, in samenhang worden ontwikkeld met inachtneming van de ruimtelijke kwaliteit, bereikbaarheid en duurzaam bouwen. In de PRV zijn bestemmingsplannen voor de transformatiegebieden uitgesloten van de plicht om nut en noodzaak van verschillende vormen van verstedelijking aan te tonen. Ook hoeven er geen alternatieven voor verstedelijking binnen Bestaand Bebouwd Gebied (BBG) gezocht te worden. Dit laat onverlet dat bestemmingsplannen de Ladder voor Duurzame Verstedelijking dienen te door lopen, waarin wel de regionale behoefte aan verstedelijking en het onderzoeken van alternatieven binnen Bestaand Stedelijk Gebied zijn opgenomen. In de komende wijziging van de PRV (2016) wordt daarom de status transformatiegebied uit de Structuurvisie en PRV gehaald. Deze kaartlaag is middels de PRV vastgesteld door PS op 3 februari 2014 (179956-281768) .</t>
  </si>
  <si>
    <t>Kaartlaag Structuurvisie Noord-Holland 2040. Op de kaart is de suggestiestrook behorende bij het WoL-beleid van Noord-Holland te zien. Zie ook paragraaf 4.3 in de Structuurvisie Noord-Holland 2040. Op 28 september 2015 hebben PS bij voordracht 74-2015 (verseon 179956/ 659098) een aantal kaartlagen gewijzigd. De overige kaartlagen bleven daarbij ongewijzigd</t>
  </si>
  <si>
    <t>Kaartlaag Structuurvisie Noord-Holland 2040. Op de kaart is de contour van het Schipholdriehoekgebied te zien. Het betreft een reservering voor kantoor en bedrijfsterreinontwikkeling op de lange termijn. Zie ook paragraaf 6.2.2 in de Structuurvisie Noord-Holland 2040. Op 28 september 2015 hebben PS bij voordracht 74-2015 (verseon 179956/ 659098) een aantal kaartlagen gewijzigd. De overige kaartlagen bleven daarbij ongewijzigd.</t>
  </si>
  <si>
    <t>Kaartlaag Structuurvisie Noord-Holland 2040. Op de kaart is de stelling van Amsterdam te zien. Zie ook paragraaf 5.1 in de Structuurvisie Noord-Holland 2040. Op 28 september 2015 hebben PS bij voordracht 74-2015 (verseon 179956/ 659098) een aantal kaartlagen gewijzigd. De overige kaartlagen bleven daarbij ongewijzigd</t>
  </si>
  <si>
    <t>Kaartlaag Structuurvisie Noord-Holland 2040. Op de kaart zijn de Stellingforten te zien. Zie ook paragraaf 5.1 in de Structuurvisie Noord-Holland 2040. Op 28 september 2015 hebben PS bij voordracht 74-2015 (verseon 179956/ 659098) een aantal kaartlagen gewijzigd. De overige kaartlagen bleven daarbij ongewijzigd</t>
  </si>
  <si>
    <t>Kaartlaag Structuurvisie Noord-Holland 2040. Op de kaart zijn de 60 NS-stations en 4 regionale busstations te zien. Zie ook paragraaf 6.3.2.1 in de Structuurvisie Noord-Holland 2040. Op 28 september 2015 hebben PS bij voordracht 74-2015 (verseon 179956/ 659098) een aantal kaartlagen gewijzigd. De overige kaartlagen bleven daarbij ongewijzigd.</t>
  </si>
  <si>
    <t>Kaartlaag Structuurvisie Noord-Holland 2040. Op de kaart is het spoorwegennetwerk in Noord-Holland te zien. Zie ook paragraaf 6.3 in de Structuurvisie Noord-Holland 2040. Op 28 september 2015 hebben PS bij voordracht 74-2015 (verseon 179956/ 659098) een aantal kaartlagen gewijzigd. De overige kaartlagen bleven daarbij ongewijzigd.</t>
  </si>
  <si>
    <t>Kaartlaag Structuurvisie Noord-Holland 2040. Op de kaart is de locatie van Seaport Den Helder te zien. Zie ook paragraaf 6.2.1.2 in de Structuurvisie Noord-Holland 2040. Op 28 september 2015 hebben PS bij voordracht 74-2015 (verseon 179956/ 659098) een aantal kaartlagen gewijzigd. De overige kaartlagen bleven daarbij ongewijzigd.</t>
  </si>
  <si>
    <t>Kaartlaag Structuurvisie Noord-Holland 2040. Op de kaart zijn de landingsbanen van luchthaven Schiphol te zien. Zie ook paragraaf 6.2.2 in de Structuurvisie Noord-Holland 2040. Op 28 september 2015 hebben PS bij voordracht 74-2015 (verseon 179956/ 659098) een aantal kaartlagen gewijzigd. De overige kaartlagen bleven daarbij ongewijzigd</t>
  </si>
  <si>
    <t>Kaartlaag Structuurvisie Noord-Holland 2040. Op de kaart is zijn de ruim tweeduizend kilometer aan regionale waterkeringen in Noord-Holland aangegeven te zien. Zie ook paragraaf 4.1.2 in de Structuurvisie Noord-Holland 2040. Op 28 september 2015 hebben PS bij voordracht 74-2015 (verseon 179956/ 659098) een aantal kaartlagen gewijzigd. De overige kaartlagen bleven daarbij ongewijzigd.</t>
  </si>
  <si>
    <t>Kaartlaag Structuurvisie Noord-Holland 2040. Op de kaart zijn de voorgenomen reconstructies rond Rijkswegen te zien. Zie ook paragraaf 6.3.2 in de Structuurvisie Noord-Holland 2040. Op 28 september 2015 hebben PS bij voordracht 74-2015 (verseon 179956/ 659098) een aantal kaartlagen gewijzigd. De overige kaartlagen bleven daarbij ongewijzigd.</t>
  </si>
  <si>
    <t>Kaartlaag Structuurvisie Noord-Holland 2040. Op de kaart zijn de reconstructies rond het regionale HOV te zien. Zie ook paragraaf 6.3.2 in de Structuurvisie Noord-Holland 2040. Op 28 september 2015 hebben PS bij voordracht 74-2015 (verseon 179956/ 659098) een aantal kaartlagen gewijzigd. De overige kaartlagen bleven daarbij ongewijzigd.</t>
  </si>
  <si>
    <t>Kaartlaag Structuurvisie Noord-Holland 2040. Op de kaart zijn de stations te zien die direct grenzen aan een landschap of recreatiegebied. Zie ook paragraaf 6.6.4 in de Structuurvisie Noord-Holland 2040. Op 28 september 2015 hebben PS bij voordracht 74-2015 (verseon 179956/ 659098) een aantal kaartlagen gewijzigd. De overige kaartlagen bleven daarbij ongewijzigd</t>
  </si>
  <si>
    <t>Kaartlaag Structuurvisie Noord-Holland 2040. Op de kaart is zijn de overslaglocaties voor de binnenvaart te zien. Op het basisnet beroepsvaart bestaan diverse private en publieke overslagterreinen. De provincie streeft naar behoud van deze ruimte voor overslag. Zie ook paragraaf 6.3.3 in de Structuurvisie Noord-Holland 2040. Op 28 september 2015 hebben PS bij voordracht 74-2015 (verseon 179956/ 659098) een aantal kaartlagen gewijzigd. De overige kaartlagen bleven daarbij ongewijzigd.</t>
  </si>
  <si>
    <t>Kaartlaag Structuurvisie Noord-Holland 2040. Op de kaart is de locatie van de nieuwe zeesluis IJmuiden te zien. Zie ook paragraaf 6.2 in de Structuurvisie Noord-Holland 2040. Op 28 september 2015 hebben PS bij voordracht 74-2015 (verseon 179956/ 659098) een aantal kaartlagen gewijzigd. De overige kaartlagen bleven daarbij ongewijzigd.</t>
  </si>
  <si>
    <t>Kaartlaag Structuurvisie Noord-Holland 2040. Op de kaart zijn de Noord-Hollandse natuurverbindingen te zien. Natuurverbindingen zijn stroken natuur die natuurgebieden met elkaar verbinden. Zie ook paragraaf 5.2.1 in de Structuurvisie Noord-Holland 2040. Op 28 september 2015 hebben PS bij voordracht 74-2015 (verseon 179956/ 659098) een aantal kaartlagen gewijzigd. De overige kaartlagen bleven daarbij ongewijzigd.</t>
  </si>
  <si>
    <t>Kaartlaag Structuurvisie Noord-Holland 2040. Op de kaart is het Nederlands netwerk van bestaande en nieuw aan te leggen natuur te zien (voorheen Ecologische Hoofdstructuur) te zien. Zie ook paragraaf 5.2.1 in de Structuurvisie Noord-Holland 2040. Op 28 september 2015 hebben PS bij voordracht 74-2015 (verseon 179956/ 659098) een aantal kaartlagen gewijzigd. De overige kaartlagen bleven daarbij ongewijzigd.</t>
  </si>
  <si>
    <t>Kaartlaag Structuurvisie Noord-Holland 2040. Op de kaart zijn de voor Noord-Holland relevante Natura-2000 contouren te zien. Zie ook paragraaf 5.2 in de Structuurvisie Noord-Holland 2040. Op 28 september 2015 hebben PS bij voordracht 74-2015 (verseon 179956/ 659098) een aantal kaartlagen gewijzigd. De overige kaartlagen bleven daarbij ongewijzigd.</t>
  </si>
  <si>
    <t>Kaartlaag Structuurvisie Noord-Holland 2040. Op de kaart zijn de Noord-Hollandse Nationale Parken te zien (tevens onderdeel van de NNN). Zie ook paragraaf 5.2.1 in de Structuurvisie Noord-Holland 2040. Op 28 september 2015 hebben PS bij voordracht 74-2015 (verseon 179956/ 659098) een aantal kaartlagen gewijzigd. De overige kaartlagen bleven daarbij ongewijzigd.
Dit bestand maakt onderdeel uit van de set kaarten in de Structuurvisie. De kaarten zijn te raadplegen via de webviewer op onze website. De Structuurvisie Noord-Holland 2040 is op 20 januari 2015 vastgesteld door Provinciale Staten, onder besluitnummer 179956/528058. Meer informatie over de inhoud van de Structuurvisie en herzieningen is te vinden op de website van de Provincie Noord-Holland: www.noord-holland.nl.</t>
  </si>
  <si>
    <t>Kaartlaag Structuurvisie Noord-Holland 2040. Op de kaart zijn de mogelijke uitbreidingslocaties rond het havengebied Amsterdam te zien. Zie ook paragraaf 6.2 in de Structuurvisie Noord-Holland 2040. Op 28 september 2015 hebben PS bij voordracht 74-2015 (verseon 179956/ 659098) een aantal kaartlagen gewijzigd. De overige kaartlagen bleven daarbij ongewijzigd.</t>
  </si>
  <si>
    <t>Kaartlaag Structuurvisie Noord-Holland 2040. Op de kaart is het terrein van Luchthaven Schiphol te zien. Zie ook paragraaf 6.2.2. in de Structuurvisie Noord-Holland 2040. Op 28 september 2015 hebben PS bij voordracht 74-2015 (verseon 179956/ 659098) een aantal kaartlagen gewijzigd. De overige kaartlagen bleven daarbij ongewijzigd</t>
  </si>
  <si>
    <t>Kaartlaag Structuurvisie Noord-Holland 2040. Op de kaart zijn gebieden voor grootschalige en gecombieerde landbouw weergegeven. In de Structuurvisie2040 is een onderscheid tussen gebieden voor grootschalige landbouw en gebieden voor gecombineerde landbouw aangebracht. Er gelden verschillende regels voor deze gebieden. Zie paragraaf 6.5.1 in de structuurvisie en artikel 26 in de PRV en de toelichting op dit artikel. Op 28 september 2015 hebben PS bij voordracht 74-2015 (verseon 179956/ 659098) een aantal kaartlagen gewijzigd. De overige kaartlagen bleven daarbij ongewijzigd</t>
  </si>
  <si>
    <t>Kaartlaag Structuurvisie Noord-Holland 2040. Op de kaart zijn de Noord-Hollandse kustplaatsen te zien. Zie ook paragraaf 6.6.3 in de Structuurvisie Noord-Holland 2040. Op 28 september 2015 hebben PS bij voordracht 74-2015 (verseon 179956/ 659098) een aantal kaartlagen gewijzigd. De overige kaartlagen bleven daarbij ongewijzigd.</t>
  </si>
  <si>
    <t>Kaartlaag Structuurvisie Noord-Holland 2040. Op de kaart is de ruimte voor kleinschalige oplossingen van duurzame energie te zien. Een gebied waar, behoudens uitzonderingen, geen windenergie wordt toegestaan. Zie ook paragraaf 4.3 in de Structuurvisie Noord-Holland 2040. Op 28 september 2015 hebben PS bij voordracht 74-2015 (verseon 179956/ 659098) een aantal kaartlagen gewijzigd. De overige kaartlagen bleven daarbij ongewijzigd</t>
  </si>
  <si>
    <t>Kaartlaag Structuurvisie Noord-Holland 2040. Op de kaart zijn de contouren van het IJsselmeer te zien. Zie ook paragraaf 4.1.1 in de Structuurvisie Noord-Holland 2040. Op 28 september 2015 hebben PS bij voordracht 74-2015 (verseon 179956/ 659098) een aantal kaartlagen gewijzigd. De overige kaartlagen bleven daarbij ongewijzigd.</t>
  </si>
  <si>
    <t>Kaartlaag Structuurvisie Noord-Holland 2040. Op de kaart is de Hondsbossche en Pettemer zeewering te zien. Zie ook paragraaf 4.1.1 en 6.6.3 in de Structuurvisie Noord-Holland 2040. Op 28 september 2015 hebben PS bij voordracht 74-2015 (verseon 179956/ 659098) een aantal kaartlagen gewijzigd. De overige kaartlagen bleven daarbij ongewijzigd.</t>
  </si>
  <si>
    <t>Kaartlaag Structuurvisie Noord-Holland 2040. Op de kaart is het herstructureringsgebied behorende bij het WoL-beleid te zien. Zie ook paragraaf 4.3 in de Structuurvisie Noord-Holland 2040. Op 28 september 2015 hebben PS bij voordracht 74-2015 (verseon 179956/ 659098) een aantal kaartlagen gewijzigd. De overige kaartlagen bleven daarbij ongewijzigd.</t>
  </si>
  <si>
    <t>Kaartlaag Structuurvisie Noord-Holland 2040. Op de kaart staan de grootschalige waterbergingslocaties in Noord-Holland aangegeen. Zie ook paragraaf 4.2.2 in de Structuurvisie Noord-Holland 2040. Op 28 september 2015 hebben PS bij voordracht 74-2015 (verseon 179956/ 659098) een aantal kaartlagen gewijzigd. De overige kaartlagen bleven daarbij ongewijzigd.</t>
  </si>
  <si>
    <t>Kaartlaag Structuurvisie Noord-Holland 2040. Op de kaart is het Groen Hart te zien. Zie ook paragraaf 5.3 in de Structuurvisie Noord-Holland 2040. Op 28 september 2015 hebben PS bij voordracht 74-2015 (verseon 179956/ 659098) een aantal kaartlagen gewijzigd. De overige kaartlagen bleven daarbij ongewijzigd</t>
  </si>
  <si>
    <t>Kaartlaag Structuurvisie Noord-Holland 2040. Op de kaart zij glastuinbouwconcentratiegebieden weergegeven, waarvoor regels gelden met als doel om glastuinbouwbedrijven in deze gebieden te concentreren. Zie artikel 26c in de PRV en paragraaf 6.5.1.1 in de Structuurvisie Noord-Holland 2040. Op 28 september 2015 hebben PS bij voordracht 74-2015 (verseon 179956/ 659098) een aantal kaartlagen gewijzigd. De overige kaartlagen bleven daarbij ongewijzigd</t>
  </si>
  <si>
    <t>Kaartlaag Structuurvisie Noord-Holland 2040. Op de kaart staan de geplande versterkingen aan de primaire waterkeringen tussen 2010 en 2015 weergeven. Zie ook paragraaf 4.1.1 in de Structuurvisie Noord-Holland 2040. Op 28 september 2015 hebben PS bij voordracht 74-2015 (verseon 179956/ 659098) een aantal kaartlagen gewijzigd. De overige kaartlagen bleven daarbij ongewijzigd.</t>
  </si>
  <si>
    <t>Kaartlaag Structuurvisie Noord-Holland 2040. Op de kaart zijn de gebieden te zien waar het verkeer- en vervoersbeleid via een gebiedsgerichte aanpak wordt aangevlogen. Zie ook paragraaf 6.3 van de Structuurvisie Noord-Holland 2040. Op 28 september 2015 hebben PS bij voordracht 74-2015 (verseon 179956/ 659098) een aantal kaartlagen gewijzigd. De overige kaartlagen bleven daarbij ongewijzigd.</t>
  </si>
  <si>
    <t>Kaartlaag Structuurvisie Noord-Holland 2040. Op de kaart is het zoekgebied voor fijnmazige waterberging te zien. Zie ook paragraaf 4.2.2 in de Structuurvisie Noord-Holland 2040. Op 28 september 2015 hebben PS bij voordracht 74-2015 (verseon 179956/ 659098) een aantal kaartlagen gewijzigd. De overige kaartlagen bleven daarbij ongewijzigd.
Dit bestand maakt onderdeel uit van de set kaarten in de Structuurvisie. De kaarten zijn te raadplegen via de webviewer op onze website. De Structuurvisie Noord-Holland 2040 is op 20 januari 2015 vastgesteld door Provinciale Staten, onder besluitnummer 179956/528058. Meer informatie over de inhoud van de Structuurvisie en herzieningen is te vinden op de website van de Provincie Noord-Holland: www.noord-holland.nl.</t>
  </si>
  <si>
    <t>Kaartlaag Structuurvisie Noord-Holland 2040. Op de kaart is de Landelijke Fietsroutes en het landelijke fietsknooppuntensysteem  te zien. Zie ook paragraaf 6.6.1 in de Structuurvisie Noord-Holland 2040. Op 28 september 2015 hebben PS bij voordracht 74-2015 (verseon 179956/ 659098) een aantal kaartlagen gewijzigd. De overige kaartlagen bleven daarbij ongewijzigd</t>
  </si>
  <si>
    <t>Kaartlaag Structuurvisie Noord-Holland 2040. Op de kaart zijn de 60 NS stations en 4 regionale busstations te zien. Zie ook hoofdstuk 3 in de Structuurvisie Noord-Holland 2040 (ov-knooppunten worden hier niet letterlijk in genoemd, maar maken onderdeel uit van het provinciale belang duurzaam ruimtegebruik). Op 28 september 2015 hebben PS bij voordracht 74-2015 (verseon 179956/ 659098) een aantal kaartlagen gewijzigd. De overige kaartlagen bleven daarbij ongewijzigd.</t>
  </si>
  <si>
    <t>Kaartlaag Structuurvisie Noord-Holland 2040. Op de kaart is de calamiteitenberging De Ronde Hoep te zien. Zie ook paragraaf 4.1.3 in de Structuurvisie Noord-Holland 2040. Op 28 september 2015 hebben PS bij voordracht 74-2015 (verseon 179956/ 659098) een aantal kaartlagen gewijzigd. De overige kaartlagen bleven daarbij ongewijzigd</t>
  </si>
  <si>
    <t>Kaartlaag Structuurvisie Noord-Holland 2040. Op de kaart zijn de bufferzones te zien, bedoeld om het landschap open te houden. Zie ook paragraaf 5.3.2 in de Structuurvisie Noord-Holland 2040. Op 28 september 2015 hebben PS bij voordracht 74-2015 (verseon 179956/ 659098) een aantal kaartlagen gewijzigd. De overige kaartlagen bleven daarbij ongewijzigd</t>
  </si>
  <si>
    <t>Kaartlaag Structuurvisie Noord-Holland 2040. Op de kaart zijn bollenconcentratiegebieden weergegeven. De PRV bevat regels met als doel om bollenteeltbedrijven in deze gebieden te concentreren. Zie artikel 26b in de PRV. Zie ook artikel 26 in de PRV en de toelichting op dit artikel. Zie ook paragraaf 6.5.1.1. in de Structuurvisie Noord-Holland 2040. Op 28 september 2015 hebben PS bij voordracht 74-2015 (verseon 179956/ 659098) een aantal kaartlagen gewijzigd. De overige kaartlagen bleven daarbij ongewijzigd</t>
  </si>
  <si>
    <t>Kaartlaag Structuurvisie Noord-Holland 2040. Op de kaart is het Bestaand Bebouwd Gebied te zien (tegenhanger van het landelijk gebied), zie ook hoofdstuk 3 van de PRV. Het begrip komt diverse keren en in verschillende thema's voor in de Structuurvisie Noord-Holland 2040. Op 28 september 2015 hebben PS bij voordracht 74-2015 (verseon 179956/ 659098) een aantal kaartlagen gewijzigd. De overige kaartlagen bleven daarbij ongewijzigd</t>
  </si>
  <si>
    <t>Kaartlaag Structuurvisie Noord-Holland 2040. Op de kaart is het landelijke vaarnetwerk (BRTN-basisrecreatietoervaartnet) te zien. Zie ook paragraaf 6.6.1 'De provinciale routestructuren' in de Structuurvisie Noord-Holland 2040. Op 28 september 2015 hebben PS bij voordracht 74-2015 (verseon 179956/ 659098) een aantal kaartlagen gewijzigd. De overige kaartlagen bleven daarbij ongewijzigd.</t>
  </si>
  <si>
    <t>Kaartlaag Structuurvisie Noord-Holland 2040. Op de kaart is het aangewezen basisnet voor de beroepsvaart te zien alsook staandemastroutes. Zie ook paragraaf 6.3 in de Structuurvisie Noord-Holland 2040. Op 28 september 2015 hebben PS bij voordracht 74-2015 (verseon 179956/ 659098) een aantal kaartlagen gewijzigd. De overige kaartlagen bleven daarbij ongewijzigd.</t>
  </si>
  <si>
    <t>Kaartlaag Structuurvisie Noord-Holland 2040. Op de kaart is de Afsluitdijk te zien. Zie ook paragraaf 4.1.1 in de Structuurvisie Noord-Holland 2040. Op 28 september 2015 hebben PS bij voordracht 74-2015 (verseon 179956/ 659098) een aantal kaartlagen gewijzigd. De overige kaartlagen bleven daarbij ongewijzigd.</t>
  </si>
  <si>
    <t>Op deze kaartlaag is te zien welk gebied als aardkundig waardevol gebied is aangeduid. Het zijn die onderdelen van het landschap die iets vertellen over de natuurlijke ontstaanswijze van het gebied. Het zijn er 63 in totaal. Artikel 8 van de PRV bevat de regels hierover en verwijst naar deze kaartlaag.</t>
  </si>
  <si>
    <t>Kaartlaag Structuurvisie Noord-Holland 2040. Op de kaart is het thema "aansluiting op hogegrond" weergeven. Zie ook paragraaf 4.1 in de Structuurvisie Noord-Holland 2040. Op 28 september 2015 hebben PS bij voordracht 74-2015 (verseon 179956/ 659098) een aantal kaartlagen gewijzigd. De overige kaartlagen bleven daarbij ongewijzigd.</t>
  </si>
  <si>
    <t>Op deze kaartlaag in de PRV is de Bufferzone weergegeven. Het doel van de bufferzone is om het landschap open te houden. In dit gebied gelden aanvullende regels, zie artikel 24 'Bufferzone' en de toelichting op dit artikel. Bestaand Bebouwd Gebied hoort niet tot de bufferzone. Deze kaartlaag is vastgesteld door PS op 28 september 2015 (besluitnummer 179956-659095).</t>
  </si>
  <si>
    <t>Op deze kaartlaag is illustratief weergegeven welke gebieden de provincie als Bestaand Bebouwd Gebied (BBG) beschouwt. De begrenzing op deze kaartlaag maakt geen onderdeel uit van de beoordeling of een bepaalde locatie al dan niet BBG is. De tekst uit de PRV (artikel 9) is  leidend. De kaartlaag is dan ook niet genoemd in de bepaling. Wij verwijzen ook naar de toelichting op artikel 9 in de PRV. Deze kaartlaag is vastgesteld door PS op 3 februari 2014 (179956-281768) en gecorrigeerd door GS op 25 augustus 2015 (179956-659095).</t>
  </si>
  <si>
    <t>Indicatie van gebieden die, op basis van de huidige gegevens, kansrijk, onzeker, danwel kansarm
worden gezien voor de winning van aardwarmte. De grenzen moeten als overgangszones beschouwd
worden. Kaart moet gebruikt worden in samenhang met bijbehorend onderzoeksrapport Geothermie in Noord-Holland, Inventarisatie van locaties voor toepassing van geothermische energie.</t>
  </si>
  <si>
    <t>Deze kaartlaag vormt onderdeel van het bestand van de Begrenzingenkaart. Deze kaart is op 27 septemberi 2016, document/nummer 816248/836558 door Gedeputeerde Staten van Noord-Holland als onderdeel van het Natuurbeheerplan 2017. De Begrenzingenkaart bestaat uit 'NNN ontwikkelopgave', 'NNN bestaande natuur', ‘Natuurnetwerk Nederland (NNN) zoekgebied’, 'NNN grote wateren', ‘Natura 2000’ en de ‘Natuurverbindingen’. Doel van het Natuurnetwerk Nederland (NNN) is het vormen van een samenhangend netwerk van natuurgebieden, om zo de biodiversiteit te beschermen. De ‘Natuurverbindingen’ en ‘Natuurnetwerk Nederland (NNN)’ zijn opgenomen in aparte kaartlagen. De Begrenzingenkaart vormt de basis voor de Beheertypenkaart Potentieel gebruik: Weergave provinciaal beleid; aanvragen van subsidies voor natuurbeheer; te gebruiken voor kaarten en viewers; de planologische bescherming en kaders voor natuurcompensatie zijn vastgelegd in de Structuurvisie, daar kan deze kaart niet voor gebruikt worden.</t>
  </si>
  <si>
    <t>Deze kaartlaag vormt het bestand van de Vaarlandtoeslagkaart. Deze kaart is op 27 september 2016, document/nummer 816248/836558 door Gedeputeerde Staten van Noord-Holland als onderdeel van het Natuurbeheerplan 2017. Het doel van de Vaarlandtoeslagkaart is een toeslag voor vaarland (land dat uitsluitend over water te bereiken is en waar geen materiaal voor beheer [machines, vee, mest e.d.] wordt opgeslagen). Dit geldt alleen voor natuurbeheer. Voor de provincie Noord-Holland geldt dat alleen de volgende pakketten voor vergoeding in aanmerking kunnen komen: N05, N06, N10, N12 en N13. De overige (natuur)beheertypen staan, ook als het land is dat uitsluitend varend te bereiken is, niet op de vaarlandtoeslagkaart en komen niet in aanmerking voor een toeslag.</t>
  </si>
  <si>
    <t>Deze kaartlaag vormt onderdeel van het bestand van de Begrenzingenkaart. Deze kaart is door Gedeputeerde Staten van Noord-Holland vastgesteld op 27 september 2016, document/nummer 816248/836558 als onderdeel van het Natuurbeheerplan 2017. De Begrenzingenkaart bestaat uit 'NNN natuur', ‘NNN zoekgebied’, 'NNN grote wateren', ‘Natura 2000’ en de ‘Natuurverbindingen’. Doel van het Natuurnetwerk Nederland (NNN) is het vormen van een samenhangend netwerk van natuurgebieden, om zo de biodiversiteit te beschermen. Natuurverbindingen zijn verbindingen tussen de Natuurnetwerk-gebieden. Het ‘Natuurnetwerk Nederland (NNN)’ is opgenomen in een aparte kaartlaag. De Begrenzingenkaart vormt de basis voor de Beheertypenkaart.</t>
  </si>
  <si>
    <t>Deze kaartlaag vormt de wijzigingen op de beheertypenkaart. Deze kaart is door Gedeputeerde Staten van Noord-Holland vastgesteld op 27 september 2016, document/nummer 816248/836558 als onderdeel van het Natuurbeheerplan 2017. Doel van de beheertypenkaart is het vastleggen van de huidige wijze van natuurbeheer, zowel binnen als buiten het Natuurnetwerk Nederland (NNN). De Beheertypenkaart wordt gebruikt voor de toekenning van subsidies voor natuurbeheer.</t>
  </si>
  <si>
    <t>Deze kaartlaag vormt onderdeel van het bestand van de Begrenzingenkaart. Deze kaart is op 27 september 2016, document/nummer 816248/836558 door Gedeputeerde Staten van Noord-Holland als onderdeel van het Natuurbeheerplan 2017. De Begrenzingenkaart bestaat uit ‘NNN ontwikkelopgave', 'NNN bestaande natuur', ‘NNN zoekgebied’, 'NNN grote wateren', ‘Natura 2000’ en de ‘Natuurverbindingen’. Doel van het Natuurnetwerk Nederland (NNN) is het vormen van een samenhangend netwerk van natuurgebieden om zo de biodiversiteit te beschermen. De ‘Natuurverbindingen’ en ‘Natuurnetwerk zoekgebied’ zijn opgenomen in aparte kaartlagen. De Begrenzingenkaart vormt de basis voor de Beheertypenkaart.</t>
  </si>
  <si>
    <t>Deze kaartlaag vormt de wijzigingen op de ambitiekaart. Deze kaart is door Gedeputeerde Staten van Noord-Holland vastgesteld op 27 september 2016, document/nummer 816248/836558 als onderdeel van het Natuurbeheerplan 2017. Doel van de ambitiekaart is het vastleggen van de huidige wijze van natuurbeheer, zowel binnen als buiten het Natuurnetwerk Nederland (NNN). De Beheertypenkaart wordt gebruikt voor de toekenning van subsidies voor natuurbeheer.</t>
  </si>
  <si>
    <t>Deze kaartlaag vormt het bestand voor het agrarisch zoekgebied op de beheertypenkaart. Deze kaart is door Gedeputeerde Staten van Noord-Holland vastgesteld op 27 september 2016, document/nummer 816248/836558 als onderdeel van het Natuurbeheerplan 2017. Doel van de beheertypenkaart is het vastleggen van de huidige wijze van agrarisch waterbeheer, zowel binnen als buiten het Natuurnetwerk Nederland (NNN). De kaart wordt gebruikt voor de toekenning van subsidies voor natuurbeheer.</t>
  </si>
  <si>
    <t>Deze kaartlaag vormt het bestand voor het agrarisch waterbeheer op de beheertypenkaart. Deze kaart is door Gedeputeerde Staten van Noord-Holland vastgesteld op 27 september 2016, document/nummer 816248/836558  als onderdeel van het Natuurbeheerplan 2017. Doel van de beheertypenkaart is het vastleggen van de huidige wijze van agrarisch waterbeheer, zowel binnen als buiten het Natuurnetwerk Nederland (NNN). De kaart wordt gebruikt voor de toekenning van subsidies voor natuurbeheer.</t>
  </si>
  <si>
    <t>KaartEnData@noord-holland.nl</t>
  </si>
  <si>
    <t>De geschiktheid voor ondergronds bouwen is uitgedrukt in twee factoren die belangrijk zijn bij het aanleggen van een bouwput (zie rapportage, kaartbijlagen D en E). Deze dataset vormt samen met drie andere datasets (betrouwbaarheid TNO-kaarten, zettingsgevoeligheid, dikte holoceen) de informatie om de geschiktheid van de ondergrond voor bouwen op slappe grond en ondergronds bouwen te bepalen en hoort bij het onderzoeksrapport "Geschiktheidskaarten van de ondergrond voor bouwen in Noord-Holland". Voor het vervaardigen van het bestand is gebruik gemaakt van alle binnen en net buiten Noord-Holland beschikbare boringen in de DINO database van TNO, en kaarten van bodem- en geologische structuren.</t>
  </si>
  <si>
    <t>Deze dataset geeft de zettingsgevoeligheid weer van de bodem in Noord-Holland. De set vormt samen met drie andere datasets (betrouwbaarheid TNO-kaarten, dikte holoceen en opbarsting damwand) de informatie om de geschiktheid van de ondergrond voor bouwen op slappe grond en ondergronds bouwen te bepalen en hoort bij het onderzoeksrapport "Geschiktheidskaarten van de ondergrond voor bouwen in Noord-Holland". Voor het vervaardigen van het bestand is gebruik gemaakt van alle binnen en net buiten Noord-Holland beschikbare boringen in de DINO-database van TNO, en kaarten die kunnen helpen bij het begrenzen van bodem- en geologische structuren.</t>
  </si>
  <si>
    <t>Deze dataset vormt samen met drie andere datasets (zettingsgevoeligheid (slappe grond), dikte holoceen en opbarsting damwand) de informatie om de geschiktheid van de ondergrond voor bouwen op slappe grond en ondergronds bouwen te bepalen. Deze kaart hoort bij het onderzoeksrapport "Geschiktheidskaarten van de ondergrond voor bouwen in Noord-Holland". Bij de constructie van deze kaart is eerst berekend welk gedeelte van de boringen het holocene pakket heeft doorboord. Een boring die het totale holocene pakket heeft doorboord geeft betrouwbaarder informatie dan een boring die slechts een deel heeft doorboord. Vervolgens is gekeken naar de ruimtelijke verdeling van de boringen. In kaartbijlage G (zie rapport) is de betrouwbaarheid in drie klassen verdeeld, van meest betrouwbaar tot minst betrouwbaar.</t>
  </si>
  <si>
    <t>Verzameling voormalige stortplaatsen voor 1996 gesloten in Noord-Holland. Het betreft een selectie uit de bodeminformatie systemen GLOBIS (Provincie), Stabis en Nasca (Gemeente). De selectie criteria zijn gevolgd volgens het NAVOS onderzoek 2004-2005.</t>
  </si>
  <si>
    <t>Op deze kaartlaag zijn alle terreinen en vindplaatsen opgenomen, waarvan zeker is dat er archeologische resten aanwezig zijn. Niet opgenomen zijn de gebieden met een archeologische verwachting. De kaartlaag bestaat zowel uit archeologische, bouwkundige als geografische elementen.</t>
  </si>
  <si>
    <t>Dit bestand bevat adrespunten van locaties in Noord-Holland Noord waar mogelijkheid is voor overnachting. Dit zijn hotels, B&amp;B's, campings en recreatieparken. Let op de verzameling is niet compleet, alle bedrijven in NHN zijn benaderd om een vragenlijst in te vullen. Dit bestand betreft de bedrijven die gereageerd hebben op de oproep. Per locatie is aangegeven op welke leefstijl doelgroep de accomodatie zich richt. Dit kunnen meerdere leefstijlen zijn, hiervoor zijn een aantal kollommen beschikbaar.</t>
  </si>
  <si>
    <t>De leefstijlatlas koppelt demografische gegevens aan interesses, wensen en behoeften op het gebied van vrijetijdsbesteding. Noord-Hollanders worden daarbij op een toegankelijke en praktische manier ingedeeld in 7 segmenten met een eigen kleur. De segmenten vertegenwoordigen een karakteristieke leefstijl, die tot uiting komt in het vrijetijdsgedrag: variërend van ‘creatief en inspirerend rood’ tot ‘rustig groen’. Gegevens zijn op gemeenteniveau.</t>
  </si>
  <si>
    <t>Dit bestand is gemaakt voor de Leefstijlen Atlas. De toeristische bezoekers van de Provincie Noord-Holland zijn ingedeeld in 7 zogenaamde leefstijlen per regio. De 7 zogenaamde leefstijlen variëren van 'creatief en inspirerend rood' tot 'rustig groen'.</t>
  </si>
  <si>
    <t>Deze kaartlaag vormt onderdeel van het bestand van de Begrenzingenkaart. Deze kaart is op 21 april  2015, document/nummer 585532/585544 door Gedeputeerde Staten van Noord-Holland als onderdeel van het Natuurbeheerplan 2016. De Begrenzingenkaart bestaat uit 'NNN ontwikkelopgave', 'NNN bestaande natuur', ‘Natuurnetwerk Nederland (NNN) zoekgebied’, 'NNN grote wateren', ‘Natura 2000’ en de ‘Natuurverbindingen’. Doel van het Natuurnetwerk Nederland (NNN) is het vormen van een samenhangend netwerk van natuurgebieden, om zo de biodiversiteit te beschermen. De ‘Natuurverbindingen’ en ‘Natuurnetwerk Nederland (NNN)’ zijn opgenomen in aparte kaartlagen. De Begrenzingenkaart vormt de basis voor de Beheertypenkaart Potentieel gebruik: Weergave provinciaal beleid; aanvragen van subsidies voor natuurbeheer; te gebruiken voor kaarten en viewers; de planologische bescherming en kaders voor natuurcompensatie zijn vastgelegd in de Structuurvisie, daar kan deze kaart niet voor gebruikt worden.</t>
  </si>
  <si>
    <t>Deze kaartlaag vormt onderdeel van het bestand van de Begrenzingenkaart. Deze kaart is door Gedeputeerde Staten van Noord-Holland vastgesteld op 21 april 2015, document/nummer 585532/585544 als onderdeel van het Natuurbeheerplan 2016. De Begrenzingenkaart bestaat uit 'NNN natuur', ‘NNN zoekgebied’, 'NNN grote wateren', ‘Natura 2000’ en de ‘Natuurverbindingen’. Doel van het Natuurnetwerk Nederland (NNN) is het vormen van een samenhangend netwerk van natuurgebieden, om zo de biodiversiteit te beschermen. Natuurverbindingen zijn verbindingen tussen de Natuurnetwerk-gebieden. Het ‘Natuurnetwerk Nederland (NNN)’ is opgenomen in een aparte kaartlaag. De Begrenzingenkaart vormt de basis voor de Beheertypenkaart.</t>
  </si>
  <si>
    <t>Deze kaartlaag vormt de wijzigingen op de beheertypenkaart. Deze kaart is door Gedeputeerde Staten van Noord-Holland vastgesteld op 21 april 2015, document/nummer 585532/585544  als onderdeel van het Natuurbeheerplan 2016. Doel van de beheertypenkaart is het vastleggen van de huidige wijze van natuurbeheer, zowel binnen als buiten het Natuurnetwerk Nederland (NNN). De Beheertypenkaart wordt gebruikt voor de toekenning van subsidies voor natuurbeheer.</t>
  </si>
  <si>
    <t>Deze kaartlaag vormt onderdeel van het bestand van de Begrenzingenkaart. Deze kaart is op 21 april 2015, document/nummer 585532/585544 door Gedeputeerde Staten van Noord-Holland als onderdeel van het Natuurbeheerplan 2016. De Begrenzingenkaart bestaat uit ‘NNN ontwikkelopgave', 'NNN bestaande natuur', ‘NNN zoekgebied’, 'NNN grote wateren', ‘Natura 2000’ en de ‘Natuurverbindingen’. Doel van het Natuurnetwerk Nederland (NNN) is het vormen van een samenhangend netwerk van natuurgebieden om zo de biodiversiteit te beschermen. De ‘Natuurverbindingen’ en ‘Natuurnetwerk zoekgebied’ zijn opgenomen in aparte kaartlagen. De Begrenzingenkaart vormt de basis voor de Beheertypenkaart.</t>
  </si>
  <si>
    <t>Deze kaartlaag vormt het bestand van de Ambitiekaart. Deze kaart is door Gedeputeerde Staten van Noord-Holland vastgesteld op 21 april 2015, document/nummer 585532/585544 als onderdeel van het Natuurbeheerplan 2016. Doel van de Ambitiekaart is het vastleggen van de ambities van natuurbeheer binnen het Natuurnetwerk Nederland (NNN). Voor een deel van alle natuur, agrarische natuur en landschap bestaat een ambitie om het huidige gebruik of het beheer te veranderen. Dit is vastgelegd in de ambitiekaart. Het verschil tussen de beheertypenkaart en de ambitiekaart laat zien waar een verbetering van de natuurkwaliteit mogelijk en wenselijk is. De ambitiekaart vormt de basis voor de kwaliteitsimpulsen(investeringssubsidie) en functieverandering (particulier natuurbeheer).</t>
  </si>
  <si>
    <t>Deze kaartlaag vormt het bestand voor het agrarisch zoekgebied op de beheertypenkaart. Deze kaart is door Gedeputeerde Staten van Noord-Holland vastgesteld op 21 april 2015, document/nummer 585532/585544  als onderdeel van het Natuurbeheerplan 2016. Doel van de beheertypenkaart is het vastleggen van de huidige wijze van agrarisch waterbeheer, zowel binnen als buiten het Natuurnetwerk Nederland (NNN). De kaart wordt gebruikt voor de toekenning van subsidies voor natuurbeheer.</t>
  </si>
  <si>
    <t>Deze kaartlaag vormt het bestand voor het agrarisch waterbeheer op de beheertypenkaart. Deze kaart is door Gedeputeerde Staten van Noord-Holland vastgesteld op 21 april 2015, document/nummer 585532/585544  als onderdeel van het Natuurbeheerplan 2016. Doel van de beheertypenkaart is het vastleggen van de huidige wijze van agrarisch waterbeheer, zowel binnen als buiten het Natuurnetwerk Nederland (NNN). De kaart wordt gebruikt voor de toekenning van subsidies voor natuurbeheer.</t>
  </si>
  <si>
    <t>Zeer kwetsbare gebieden conform Wet ammoniak en veehouderij. Begrenzing is vastgesteld bij besluit Provinciale Staten Noord-Brabant 1 juli 2011 “Correctieve herziening aanwijzing zeer kwetsbare gebieden Wet ammoniak en veehouderij”_x000D_
T.b.v. INPSIRE heeft dataharmaonisatie plaatsgevonden, waarbij het oorspronkelijke bestand is geclipt op de kadastrale provinciegrens en informatie conform de INSPIRE dataspecificaties voor beschermde gebieden is toegevoegd.</t>
  </si>
  <si>
    <t>Op deze kaartlaag in de PRV is de zonering met betrekking tot jaarrond exploitatie van strandpaviljoens weergegeven. In het groene gedeelte is jaarrond exploitatie van strandpaviljoens niet mogelijk. Artikel 31 in de PRV verwijst naar deze zonering.  De zonering bestaat vanwege het streven van de provincie naar een betere benutting van aanwezige voorzieningen voor het verlengen van het toeristische seizoen en de verbreding van het toeristische product. Deze kaartlaag is vastgesteld door PS op 3 februari 2014 (besluitnummer 179956-281768) en is gecorrigeerd door GS op 6 oktober 2015 (besluitnummer 179956/692012).</t>
  </si>
  <si>
    <t>Op deze kaartlaag in de PRV is te zien welk gebied als aardkundig waardevol gebied is aangeduid. Het zijn die onderdelen van het landschap die iets vertellen over de natuurlijke ontstaanswijze van het gebied. Het zijn er 63 in totaal. Artikel 8 bevat de regels hierover en verwijst naar deze kaartlaag. Deze kaartlaag is vastgesteld door PS op 3 februari 2014 (besluitnummer 179956-281768) en is gecorrigeerd door GS op 25 augustus 2015 (besluitnummer 179956/659095)</t>
  </si>
  <si>
    <t>In dit bestand zijn de geluidscontouren langs provinciale wegen vastgelegd zoals deze zijn berekend voor de EU-geluidskartering, 2e tranche. De Lnight-contouren weerspiegelen de situatie voor het peiljaar 2011. Attributen: Naam: LOW_VAL Eenheid: gebroken getal, in dB Omschrijving: minimale waarde geluidsklasse Naam: HIGH_VAL Eenheid: gebroken getal, in dB Omschrijving: maximale waarde geluidsklasse</t>
  </si>
  <si>
    <t>De verschilkaart toont het verschil in geluidbelasting tussen 2006 en 2011 voor provinciale wegen in de provincie Noord-Holland met meer dan 6 miljoen voertuigbewegingen per jaar.</t>
  </si>
  <si>
    <t>In dit bestand zijn de geluidscontouren langs provinciale wegen vastgelegd zoals deze zijn berekend voor de EU-geluidskartering, 2e tranche. De Lden-contouren weerspiegelen de situatie voor het peiljaar 2011. Attributen: Naam: LOW_VAL Eenheid: gebroken getal, in dB Omschrijving: minimale waarde geluidsklasse Naam: HIGH_VAL Eenheid: gebroken getal, in dB Omschrijving: maximale waarde geluidsklasse</t>
  </si>
  <si>
    <t>In het bestand worden bestaande en potentiele recreatieknooppunten weergegeven,
Dit bestand maakt onderdeel uit van de set kaarten in de Structuurvisie. De kaarten zijn te raadplegen via de webviewer op onze website. De Structuurvisie Noord-Holland 2040 is op 20 januari 2015 vastgesteld door Provinciale Staten, onder besluitnummer 179956/528058. Meer informatie over de inhoud van de Structuurvisie en herzieningen is te vinden op de website van de Provincie Noord-Holland: www.noord-holland.nl.</t>
  </si>
  <si>
    <t>Deze kaartlaag vormt de wijzigingen op de beheertypenkaart. Deze kaart is door Gedeputeerde Staten van Noord-Holland vastgesteld op 17 mei 2016, document/nummer 773831/773838 als onderdeel van het Ontwerp Natuurbeheerplan 2017. Doel van de beheertypenkaart is het vastleggen van de huidige wijze van natuurbeheer, zowel binnen als buiten het Natuurnetwerk Nederland (NNN). De Beheertypenkaart wordt gebruikt voor de toekenning van subsidies voor natuurbeheer.</t>
  </si>
  <si>
    <t>Deze kaart is vastgesteld door GS op 18 november 2013. De gebieden met nr 26 en 28 zijn vervallen.  Deze gebieden zijn opgenomen in het Milieubeleidsplan 2009-2013 en verankerd in de Provinciale Milieu Verordening (PMV) door middel van de aanwijzing als milieubeschermingsgebieden categorie stilte.  Intentiewaardering uit 1985.</t>
  </si>
  <si>
    <t>Dit bestand is vastgesteld door Provinciale Staten op 18 november 2013  in het kader van de Provinciale Milieu Verordening (PMV), tranche 8,  en maakt onderdeel uit van de set kaarten in de Structuurvisie. In de provincie Noord-Holland zijn de aardkundig waardevolle gebieden gedefinieerd. In 2003 hebben 16  aardkundig waardevolle gebieden de kwalificatie "Aardkundig Monument” (AM) gekregen. In 2002 is vooruitlopend op het besluit van PS één van deze gebieden benoemd als AM. In 2004 is een AM ( Benningbroek-West) toegevoegd aan de lijst van 16. In 2011 is de begrenzing van het AM, Aetsveldsche Polder, aangepast.
Bij de vaststelling van de PMV-tranche 8 heeft het AM  ‘Polder Mijzen’ haar status van AM  verloren. Polder Mijzen is afgevoerd van de lijst van AM. N.a.v. deze mutatie zijn de begrenzingen van alle AM geoptimaliseerd ( kwaliteit van het digitaliseerwerk verbeterd). De kaartlaag AM is aangepast. Polder Mijzen blijft echter een aardkundig waardevol gebied.
Alle 80 aardkundig waardevolle gebieden zijn opgenomen in de Provinciale Ruimtelijke Verordening Structuurvisie. Zowel de AM als de aardkundig waardevolle gebieden maken onderdeel uit van de set kaarten in de Structuurvisie.</t>
  </si>
  <si>
    <t>Dit bestand maakt onderdeel uit van de Provinciale Milieuverordening (tranche 8) en is vastgesteld door Provinciale Staten op 18 november 2013. Besluitnummer "voordracht 68". In Noord-Holland kennen we drie zones ten behoeve van de bescherming van drinkwater; waterwingebied (60-dagen zone), grondwaterbeschermingsgebied I (25-jaar zone) en grondwaterbeschermingsgebied II (100- / 200-jaar zone). Binnen grondwaterbeschermingsgebieden gelden diverse gebruiksbeperkingen (zoals benoemd in de PMV) om zodoende het drinkwaterbelang te beschermen.</t>
  </si>
  <si>
    <t>Deze kaartlaag vormt onderdeel van het bestand van de Begrenzingenkaart. Deze kaart is op 17 mei 2016, document/nummer 773831/773838 door Gedeputeerde Staten van Noord-Holland als onderdeel van het Ontwerp Natuurbeheerplan 2017. De Begrenzingenkaart bestaat uit 'NNN ontwikkelopgave', 'NNN bestaande natuur', ‘Natuurnetwerk Nederland (NNN) zoekgebied’, 'NNN grote wateren', ‘Natura 2000’ en de ‘Natuurverbindingen’. Doel van het Natuurnetwerk Nederland (NNN) is het vormen van een samenhangend netwerk van natuurgebieden, om zo de biodiversiteit te beschermen. De ‘Natuurverbindingen’ en ‘Natuurnetwerk Nederland (NNN)’ zijn opgenomen in aparte kaartlagen. De Begrenzingenkaart vormt de basis voor de Beheertypenkaart Potentieel gebruik: Weergave provinciaal beleid; aanvragen van subsidies voor natuurbeheer; te gebruiken voor kaarten en viewers; de planologische bescherming en kaders voor natuurcompensatie zijn vastgelegd in de Structuurvisie, daar kan deze kaart niet voor gebruikt worden.</t>
  </si>
  <si>
    <t>Deze kaartlaag vormt het bestand van de Vaarlandtoeslagkaart. Deze kaart is op 17 mei 2016, document/nummer 773831/773838  door Gedeputeerde Staten van Noord-Holland als onderdeel van het Ontwerp Natuurbeheerplan 2017. Het doel van de Vaarlandtoeslagkaart is een toeslag voor vaarland (land dat uitsluitend over water te bereiken is en waar geen materiaal voor beheer [machines, vee, mest e.d.] wordt opgeslagen). Dit geldt alleen voor natuurbeheer. Voor de provincie Noord-Holland geldt dat alleen de volgende pakketten voor vergoeding in aanmerking kunnen komen: N05, N06, N10, N12 en N13. De overige (natuur)beheertypen staan, ook als het land is dat uitsluitend varend te bereiken is, niet op de vaarlandtoeslagkaart en komen niet in aanmerking voor een toeslag.</t>
  </si>
  <si>
    <t>Deze kaartlaag vormt onderdeel van het bestand van de Begrenzingenkaart. Deze kaart is door Gedeputeerde Staten van Noord-Holland vastgesteld op 17 mei 2016, document/nummer 773831/773838 als onderdeel van het Ontwerp Natuurbeheerplan 2017. De Begrenzingenkaart bestaat uit 'NNN natuur', ‘NNN zoekgebied’, 'NNN grote wateren', ‘Natura 2000’ en de ‘Natuurverbindingen’. Doel van het Natuurnetwerk Nederland (NNN) is het vormen van een samenhangend netwerk van natuurgebieden, om zo de biodiversiteit te beschermen. Natuurverbindingen zijn verbindingen tussen de Natuurnetwerk-gebieden. Het ‘Natuurnetwerk Nederland (NNN)’ is opgenomen in een aparte kaartlaag. De Begrenzingenkaart vormt de basis voor de Beheertypenkaart.</t>
  </si>
  <si>
    <t>Deze kaartlaag vormt onderdeel van het bestand van de Begrenzingenkaart. Deze kaart is op 17 mei 2016, document/nummer 773831/773838 door Gedeputeerde Staten van Noord-Holland als onderdeel van het Ontwerp Natuurbeheerplan 2017. De Begrenzingenkaart bestaat uit ‘NNN ontwikkelopgave', 'NNN bestaande natuur', ‘NNN zoekgebied’, 'NNN grote wateren', ‘Natura 2000’ en de ‘Natuurverbindingen’. Doel van het Natuurnetwerk Nederland (NNN) is het vormen van een samenhangend netwerk van natuurgebieden om zo de biodiversiteit te beschermen. De ‘Natuurverbindingen’ en ‘Natuurnetwerk zoekgebied’ zijn opgenomen in aparte kaartlagen. De Begrenzingenkaart vormt de basis voor de Beheertypenkaart.</t>
  </si>
  <si>
    <t>Deze kaartlaag vormt de wijzigingen op de ambitiekaart. Deze kaart is door Gedeputeerde Staten van Noord-Holland vastgesteld op 17 mei 2016, document/nummer 773831/773838 als onderdeel van het Ontwerp Natuurbeheerplan 2017. Doel van de ambitiekaart is het vastleggen van de huidige wijze van natuurbeheer, zowel binnen als buiten het Natuurnetwerk Nederland (NNN). De Beheertypenkaart wordt gebruikt voor de toekenning van subsidies voor natuurbeheer.</t>
  </si>
  <si>
    <t>Deze kaartlaag vormt het bestand voor het agrarisch zoekgebied op de beheertypenkaart. Deze kaart is door Gedeputeerde Staten van Noord-Holland vastgesteld op 17 mei 2016, document/nummer 773831/773838 als onderdeel van het Ontwerp Natuurbeheerplan 2017. Doel van de beheertypenkaart is het vastleggen van de huidige wijze van agrarisch waterbeheer, zowel binnen als buiten het Natuurnetwerk Nederland (NNN). De kaart wordt gebruikt voor de toekenning van subsidies voor natuurbeheer.</t>
  </si>
  <si>
    <t>Deze kaartlaag vormt het bestand voor het agrarisch waterbeheer op de beheertypenkaart. Deze kaart is door Gedeputeerde Staten van Noord-Holland vastgesteld op 17 mei 2016, document/nummer 773831/773838  als onderdeel van het Ontwerp Natuurbeheerplan 2017. Doel van de beheertypenkaart is het vastleggen van de huidige wijze van agrarisch waterbeheer, zowel binnen als buiten het Natuurnetwerk Nederland (NNN). De kaart wordt gebruikt voor de toekenning van subsidies voor natuurbeheer.</t>
  </si>
  <si>
    <t>Kaartlaag Provinciale Ruimtelijke verordening (PRV). Op de kaart is het herstructureringsgebied behorende bij het WoL-beleid te zien. Door PS is op 3 februari 2014 (besluitnummer 179956-281768) WoL beleid vastgesteld. Op 2 maart 2015 is een wijziging van de PRV vastgesteld door PS met betrekking tot Wind op Land. Deze wijziging is in werking getreden op 15 januari 2016. De wijzigingen zijn hier te vinden: http://www.noord-holland.nl/web/Projecten/Duurzame-energie/Wind/Wind-op-Land/Publicaties.htm</t>
  </si>
  <si>
    <t>Dit is een weergave van de geluidszone (als vlak) rondom de vijf gezoneerde industrieterreinen van regionaal belang. Getoond wordt het gebied binnen de geluidzonegrens van 50 dB(A), de geluidszone. Buiten deze geluidzone mag de geluidsbelasting de waarde van 50 dB(A) niet te boven gaan. Zie ook de overige twee GIS bestanden (BEGRENZING_IT, GELUIDSZONEGRENS_IT). De begrenzing van de industrieterreinen is vastgesteld door de betreffende gemeenten.</t>
  </si>
  <si>
    <t>Dit is een weergave van de geluidszonegrens van 50 dB(A) rondom de vijf gezoneerde industrieterreinen van regionaal belang. Getoond wordt de geluidzonegrens zoals is vastgelegd in de betreffende bestemmingsplannen, status januari 2011. Buiten deze geluidzonegrens mag de geluidsbelasting vanwege dit terrein de waarde van 50 dB(A) niet te boven gaan.  Zie ook de overige twee GIS bestanden (BEGRENZING_IT, GELUIDSZONE_IT). De begrenzing van de industrieterreinen is vastgesteld door de betreffende gemeenten.</t>
  </si>
  <si>
    <t>Dit is een weergave van de begrenzing van de vijf gezoneerde industrieterreinen van regionaal belang in Noord-Holland. Voor deze gebieden zijn geluidszones gedefinieerd, begrensd door 50dB(A). Zie hiervoor de overige GIS bestanden (GELUIDSZONE_IT, GELUIDSZONEGRENS_IT). De begrenzing van deze terreinen is vastgesteld door de betreffende gemeenten.</t>
  </si>
  <si>
    <t>De kaartlaag met de aardkundige monumenten is vastgesteld door Provinciale Staten op 14 december 2015 als onderdeel van de Provinciale Milieu Verordening (PMV), tranche 9 (Kenmerk 682598). De provincie Noord-Holland heeft een deel van haar provincie aangewezen als aardkundig monument. Het zijn markante plekken die verspreid liggen door heel Noord-Holland en iets vertellen over het ontstaan van de provincie.</t>
  </si>
  <si>
    <t>In de provincie zijn 52 locaties aangewezen als ‘humane spoedlocaties’ (meting januari 2011). Dit zijn locaties die ernstig vervuild zijn en waarbij de bodemverontreiniging bij het huidig gebruik een risico kan vormen voor mensen. Ze moeten daarom zo snel mogelijk aangepakt worden. Vaak zijn het plekken waar bedrijven zitten of hebben gezeten zoals chemische wasserijen, metaalbewerkende bedrijven of benzinestations. 
Er is geen sprake van acuut gevaar, maar bij langdurige blootstelling kunnen er risico’s zijn voor de gezondheid. Daarom zijn eigenaren van de locaties ingelicht en geïnformeerd welke tijdelijke en permanente maatregelen op de locaties nodig zijn</t>
  </si>
  <si>
    <t>De vigerende bebouwde kommen volgens de Boswet. Gemaakt in 2001 en aangepast in 2014.</t>
  </si>
  <si>
    <t>Geschiktheid voor WKO-toepassing. Het betreft geschiktheid voor het diepe watervoerende pakket.</t>
  </si>
  <si>
    <t>Geschiktheid voor  WKO-toepassing. Het betreft geschiktheid voor het ondiepe watervoerende pakket.</t>
  </si>
  <si>
    <t>Deze kaartlaag vormt het bestand van de Vaarlandtoeslagkaart. Deze kaart is op vastgesteld op 21 april 2015, document/nummer 585532/5855447 door Gedeputeerde Staten van Noord-Holland als onderdeel van het Natuurbeheerplan 2016. Het doel van de Vaarlandtoeslagkaart is een toeslag voor vaarland (land dat uitsluitend over water te bereiken is en waar geen materiaal voor beheer [machines, vee, mest e.d.] wordt opgeslagen). Dit geldt alleen voor natuurbeheer. Voor de provincie Noord-Holland geldt dat alleen de volgende pakketten voor vergoeding in aanmerking kunnen komen: N05, N06, N10, N12 en N13. De overige (natuur)beheertypen staan, ook als het land is dat uitsluitend varend te bereiken is, niet op de vaarlandtoeslagkaart en komen niet in aanmerking voor een toeslag.</t>
  </si>
  <si>
    <t>Deze kaartlaag vormt het bestand van de Vaarlandtoeslagkaart. Deze kaart is op 7 oktober 2014, document/nummer 345033/473730 door Gedeputeerde Staten van Noord-Holland als onderdeel van het Natuurbeheerplan 2015. Het doel van de Vaarlandtoeslagkaart is een toeslag voor vaarland (land dat uitsluitend over water te bereiken is en waar geen materiaal voor beheer [machines, vee, mest e.d.] wordt opgeslagen). Dit geldt alleen voor natuurbeheer. Voor de provincie Noord-Holland geldt dat alleen de volgende pakketten voor vergoeding in aanmerking kunnen komen: N05, N06, N10, N12 en N13. De overige (natuur)beheertypen staan, ook als het land is dat uitsluitend varend te bereiken is, niet op de vaarlandtoeslagkaart en komen niet in aanmerking voor een toeslag.</t>
  </si>
  <si>
    <t>Deze kaartlaag vormt onderdeel van het bestand van de Begrenzingenkaart. Deze kaart is op 7 oktober 2014, document/nummer 345033/473730 door Gedeputeerde Staten van Noord-Holland als onderdeel van het Natuurbeheerplan 2015. De Begrenzingenkaart bestaat uit 'NNN ontwikkelopgave', 'NNN bestaande natuur', ‘Natuurnetwerk Nederland (NNN) zoekgebied’, 'NNN grote wateren', ‘Natura 2000’ en de ‘Natuurverbindingen’. Doel van het Natuurnetwerk Nederland (NNN) is het vormen van een samenhangend netwerk van natuurgebieden, om zo de biodiversiteit te beschermen. De ‘Natuurverbindingen’ en ‘Natuurnetwerk Nederland (NNN)’ zijn opgenomen in aparte kaartlagen. De Begrenzingenkaart vormt de basis voor de Beheertypenkaart Potentieel gebruik: Weergave provinciaal beleid; aanvragen van subsidies voor natuurbeheer; te gebruiken voor kaarten en viewers; de planologische bescherming en kaders voor natuurcompensatie zijn vastgelegd in de Structuurvisie, daar kan deze kaart niet voor gebruikt worden.</t>
  </si>
  <si>
    <t>rood</t>
  </si>
  <si>
    <t>Deze kaartlaag vormt onderdeel van het bestand van de Begrenzingenkaart. Deze kaart is door Gedeputeerde Staten van Noord-Holland vastgesteld op 7 oktober 2014, document/nummer 345033/473730 als onderdeel van het Natuurbeheerplan 2015. De Begrenzingenkaart bestaat uit 'NNN natuur', ‘NNN zoekgebied’, 'NNN grote wateren', ‘Natura 2000’ en de ‘Natuurverbindingen’. Doel van het Natuurnetwerk Nederland (NNN) is het vormen van een samenhangend netwerk van natuurgebieden, om zo de biodiversiteit te beschermen. Natuurverbindingen zijn verbindingen tussen de Natuurnetwerk-gebieden. Het ‘Natuurnetwerk Nederland (NNN)’ is opgenomen in een aparte kaartlaag. De Begrenzingenkaart vormt de basis voor de Beheertypenkaart.</t>
  </si>
  <si>
    <t>Deze kaartlaag vormt het bestand van de Beheertypenkaart. Deze kaart is door Gedeputeerde Staten van Noord-Holland vastgesteld op 7 oktober 2014, document/nummer 345033/473730 als onderdeel van het Natuurbeheerplan 2015. Doel van de Beheertypenkaart is het vastleggen van de huidige wijze van natuurbeheer, zowel binnen als buiten het Natuurnetwerk Nederland (NNN). De Beheertypenkaart wordt gebruikt voor de toekenning van subsidies voor natuurbeheer.</t>
  </si>
  <si>
    <t>Deze kaartlaag vormt onderdeel van het bestand van de Begrenzingenkaart. Deze kaart is op 7 oktober 2014, document/nummer 345033/473730 door Gedeputeerde Staten van Noord-Holland als onderdeel van het Natuurbeheerplan 2015. De Begrenzingenkaart bestaat uit ‘NNN ontwikkelopgave', 'NNN bestaande natuur', ‘NNN zoekgebied’, 'NNN grote wateren', ‘Natura 2000’ en de ‘Natuurverbindingen’. Doel van het Natuurnetwerk Nederland (NNN) is het vormen van een samenhangend netwerk van natuurgebieden om zo de biodiversiteit te beschermen. De ‘Natuurverbindingen’ en ‘Natuurnetwerk zoekgebied’ zijn opgenomen in aparte kaartlagen. De Begrenzingenkaart vormt de basis voor de Beheertypenkaart.</t>
  </si>
  <si>
    <t>Deze kaartlaag vormt het bestand van de Ambitiekaart. Deze kaart is door Gedeputeerde Staten van Noord-Holland vastgesteld op 7 oktober 2014, document/nummer 345033/473730 als onderdeel van het Natuurbeheerplan 2015. Doel van de Ambitiekaart is het vastleggen van de ambities van natuurbeheer binnen het Natuurnetwerk Nederland (NNN). Voor een deel van alle natuur, agrarische natuur en landschap bestaat een ambitie om het huidige gebruik of het beheer te veranderen. Dit is vastgelegd in de ambitiekaart. Het verschil tussen de beheertypenkaart en de ambitiekaart laat zien waar een verbetering van de natuurkwaliteit mogelijk en wenselijk is. De ambitiekaart vormt de basis voor de kwaliteitsimpulsen(investeringssubsidie) en functieverandering (particulier natuurbeheer).</t>
  </si>
  <si>
    <t>Ruimtelijkeplannen.nl toont ruimtelijke plannen en besluiten in het kader van de Wet ruimtelijke ordening (Wro). Opstellers van deze plannen, alle gemeenten, provincies en het Rijk moeten daarvoor een aantal handelingen verrichten conform de digitaliseringsaspecten van de Wro/Bro.</t>
  </si>
  <si>
    <t>Gegevens over bestaande en geplande werklocaties (bedrijventerreinen en kantoorlocaties) worden jaarlijks door de provincie NH verzameld.  De bron is grotendeels een enquête onder gemeenten. Een selectie van de gegevens over bedrijventerreinen wordt  geleverd aan IBIS (Integraal Bedrijventerrein Informatie Systeem, Min. VROM, per 1 jan 2014 IPO). Sinds 2007 worden de gegevens verzameld via een website www.werklocatiesnoord-holland.nl . Sinds 2009 worden daarbij ook geometrische contouren van werklocaties ingetekend op een ondergrond van kadastrale percelen. Iedere werklocatie krijgt een naam en de unieke code RIN  (Ruimtelijk Identificatie Nummer), waardoor koppeling tussen de geografische en administratieve gegevens mogelijk wordt. Werklocaties zijn 2 bestanden.</t>
  </si>
  <si>
    <t>Het bepalen van de stabiliteit van damwandconstructies is een ingewikkelde opgave die zeer
locatiespecifiek is en maatwerk vraagt. Het is daarom niet mogelijk om alle variabelen die hierbij van
belang zijn in een generiek toepasbare classificatie te verdisconteren. Echter, een belangrijke relevante
variabele die wel op generieke wijze kan worden geclassificeerd is de samenstelling van het bodemprofiel
naast een damwand. Het bodemprofiel rond een bouwput bepaalt in grote de mate de technische
complexiteit van de aan te leggen damwandconstructie.</t>
  </si>
  <si>
    <t>Verschillen in bodemeigenschappen binnen veenweidegebieden die van invloed zijn op de geschiktheid voor melkveehouderij: Op de bodemgeschikheidskaarten voor weidebouw zijn grote arealen aangeduid als gronden met weinig mogelijkheden voor weidebouw. Het betreft hier weidegronden met een handicap: ze hebben nog wel een matige (soms zelfs hoge brutoproduktie) maar door grote beweidingsverliezen en zeer beperkte berijdbaarheid moeten deze gronden met het juiste (boeren)beleid worden behandeld. Wat voor reguliere weidebouw een handicap is (slechte draagkracht), is echter gunstig voor biologische weidebouw (hogere voedingstoestand en een hoger organische-stofgehalte).</t>
  </si>
  <si>
    <t>Bodemgeschiktheid voor primaire landbouw: op basis van grondsoort, bodemstructuur en water blijkt dat de Wieringermeerpolder, met uitzondering van het eiland Wieringen, over het algemeen erg geschikt is voor primaire landbouw. Slechts enkele gebieden hebben beperkte mogelijkheden of zijn minder geschikt. De Wieringermeerpolder is erg gevoelig voor zoute kwel: in het noordoosten is dit een ernstig probleem; in iets mindere mate en omvang vormt dit eveneens in het noordwesten en zuidwesten van de polder een probleem. Deze toenemende verzilting kan primaire landbouw in deze gebieden onder druk zetten.</t>
  </si>
  <si>
    <t>Verschil in bodemgeschiktheid tussen verschillende zandgronden voor bollenteelt: In de plan-MER worden 10 ingrepen getoetst, waaronder het “zoekgebied voor de bollenteelt in de Kop van Noord-Holland (nr. 10). De toetsing in de plan-MER vindt plaats op basis van de drie hoofdthema’s Klimaatbestendigheid, Ruimtelijke kwalititeit en Duurzaam ruimtegebruik. Doordat bloembollen vallen onder de groep van zogenaamd hoogsalderende gewassen, zijn er meer mogelijkheden om eventuele minder gunstige omstandigheden aan te passen. Zo kunnen ongunstigebodems via diepe grondbewerkingen (diepspitten) toch geschikt gemaakt worden voor de teelt van bloembollen.</t>
  </si>
  <si>
    <t>Op deze kaartlaag in de PRV is het gebied voor kleinschalige oplossingen voor duurzame energie weergegeven. Dit is een gebied waar geen windturbines mogelijk mogen worden gemaakt, er zijn enkele uitzonderingen. Zie artikel 32 en de toelichting daarop. Deze kaartlaag is vastgesteld door PS op 3 februari 2014 (besluitnummer 179956-281768). Op 2 maart 2015 is een wijziging van de PRV vastgesteld door PS met betrekking tot Wind op Land. Deze wijziging zal leiden tot nieuwe kaarten. De wijziging is op 15 januari 2016 in werking getreden. De wijzigingen zijn hier te vinden: http://www.noord-holland.nl/web/Projecten/Duurzame-energie/Wind/Wind-op-Land/Publicaties.htm</t>
  </si>
  <si>
    <t>"Op deze kaartlaag in de PRV zijn regionale keringen weergegeven. De regionale waterkeringen bieden bescherming tegen overstroming. Zie artikel 30 in de PRV en de toelichting op dat artikel. Deze kaartlaag is vastgesteld door PS op 3 februari 2014 (besluitnummer 179956-281768).
"</t>
  </si>
  <si>
    <t>Op deze kaartlaag in de PRV zijn aansluitingen op hoge grond weergegeven. Hoge grond is grond die niet beschermd wordt door regionale keringen, maar die doordat ze hoog gelegen zijn, toch waterveilig zijn. Deze kaartlaag is vastgesteld door PS op 3 februari 2014 (besluitnummer 179956-281768).</t>
  </si>
  <si>
    <t>Op deze kaartlaag in de PRV zijn zaadveredelingsconcentratiegebieden weergegeven. De PRV bevat regels met als doel om zaadveredelingsbedrijven in deze gebieden te concentreren. Zie artikel 26d in de PRV. Zie ook artikel 26 in de PRV en de toelichting op dit artikel. Deze kaartlaag is vastgesteld door PS op 3 februari 2014 (besluitnummer 179956-281768).</t>
  </si>
  <si>
    <t>Op deze kaartlaag in de PRV zijn de zaadveredelingsbedrijven weergegeven. Voor zaadveredelingsbedrijven geldt naast artikel 26 ook artikel 26d in de PRV. Zie artikel 26 in de PRV en de toelichting op dit artikel. Deze kaartlaag is vastgesteld door PS op 3 februari 2014 (besluitnummer 179956-281768).</t>
  </si>
  <si>
    <t>Op deze kaartlaag in de PRV zijn glastuinbouwconcentratiegebieden weergegeven. De PRV bevat regels met als doel om glastuinbouwbedrijven in deze gebieden te concentreren. Zie artikel 26c in de PRV. Zie ook artikel 26 in de PRV en de toelichting op dit artikel. Deze kaartlaag is vastgesteld door PS op 3 februari 2014 (besluitnummer 179956-281768).</t>
  </si>
  <si>
    <t>Op deze kaartlaag in de PRV zijn bollenconcentratiegebieden weergegeven. De PRV bevat regels met als doel om bollenteeltbedrijven in deze gebieden te concentreren. Zie artikel 26b in de PRV. Zie ook artikel 26 in de PRV en de toelichting op dit artikel. Deze kaartlaag is vastgesteld door PS op 3 februari 2014 (besluitnummer 179956-281768).</t>
  </si>
  <si>
    <t>Op deze kaartlaag in de PRV is het gebied voor grootschalige en gecombineerde landbouw weergegeven. In de PRV is een onderscheid tussen gebieden voor grootschalige landbouw en gebieden voor gecombineerde landbouw aangebracht. Er gelden verschillende regels voor deze gebieden. Zie artikel 26 in de PRV en de toelichting op dit artikel. Deze kaartlaag is vastgesteld door PS op 3 februari 2014 (besluitnummer 179956-281768).</t>
  </si>
  <si>
    <t>Op deze kaartlaag in de PRV zijn de grachtengordel van Amsterdam, polder Beemster en Stelling van Amsterdam weergegeven, UNESCO-erfgoederen van uitzondelijke universele waarde. Wij verwijzen voor de regelgeving naar artikel 20 'UNESCO-erfgoederen van uitzonderlijke universele waarden'.</t>
  </si>
  <si>
    <t>Op deze kaartlaag in de PRV is de Nieuwe Hollandse Waterlinie weergegeven, een in 2018 aan te wijzen UNESCO werelderfgoed van uitzondelijke universele waarde. Wij verwijzen voor de regelgeving naar artikel 20 'UNESCO-erfgoederen van uitzonderlijke universele waarden'.</t>
  </si>
  <si>
    <t>Op deze kaartlaag in de PRV is de Ecologische Hoofdstructuur weergegeven. Dit is een samenhangend netwerk van bestaande en toekomstige natuurgebieden in Nederland. Wij verwijzen voor de regelgeving naar artikel 19 'Ecologische Hoofdstructuur' en de toelichting op dit artikel.  Deze kaartlaag is vastgesteld door PS op 3 februari 2014 (besluitnummer 179956-281768).</t>
  </si>
  <si>
    <t>Op deze kaartlaag in de PRV is de Ecologische Hoofdstructuur in de grote wateren (zoals het IJsselmeer, Noordzee, Waddenzee) weergegeven. EHS is een samenhangend netwerk van bestaande en toekomstige natuurgebieden in Nederland. Ook de grote wateren zijn onderdeel van de EHS. Wij verwijzen voor de regelgeving naar artikel 19 'Ecologische Hoofdstructuur' en de toelichting op dit artikel. Deze kaartlaag is vastgesteld door PS op 3 februari 2014 (besluitnummer 179956-281768).</t>
  </si>
  <si>
    <t>Op deze kaartlaag in de PRV is de Ecologische Hoofdstructuur weergegeven. Dit is een samenhangend netwerk van bestaande en toekomstige natuurgebieden in Nederland. Wij verwijzen voor de regelgeving naar artikel 19 'Ecologische Hoofdstructuur' en de toelichting op dit artikel. Deze kaartlaag is vastgesteld door PS op 3 februari 2014 (besluitnummer 179956-281768).
Op deze kaartlaag in de PRV is tevens de Ecologische Hoofdstructuur in de grote wateren (zoals het IJsselmeer, Noordzee, Waddenzee) weergegeven. EHS is een samenhangend netwerk van bestaande en toekomstige natuurgebieden in Nederland. Ook de grote wateren zijn onderdeel van de EHS. Wij verwijzen voor de regelgeving naar artikel 19 'Ecologische Hoofdstructuur' en de toelichting op dit artikel. Deze kaartlaag is vastgesteld door PS op 3 februari 2014 (besluitnummer 179956-281768).</t>
  </si>
  <si>
    <t>Op deze kaartlaag zijn transformatiegebieden weergegeven. Een transformatiegebied is een zoekgebied voor verstedelijking waarin meerdere opgaven, waaronder wonen, water, recreatie, natuur en bedrijvigheid, in samenhang worden ontwikkeld met inachtneming van de ruimtelijke kwaliteit, bereikbaarheid en duurzaam bouwen. In de PRV zijn bestemmingsplannen voor de transformatiegebieden uitgesloten van de plicht om nut en noodzaak van verschillende vormen van verstedelijking aan te tonen. Ook hoeven er geen alternatieven voor verstedelijking binnen Bestaand Bebouwd Gebied (BBG) gezocht te worden. Dit laat onverlet dat bestemmingsplannen de Ladder voor Duurzame Verstedelijking dienen te door lopen, waarin wel de regionale behoefte aan verstedelijking en het onderzoeken van alternatieven binnen Bestaand Stedelijk Gebied zijn opgenomen. In de komende wijziging van de PRV (2016) wordt daarom de status transformatiegebied uit de Structuurvisie en PRV gehaald. Deze kaartlaag is vastgesteld door PS op 3 februari 2014 (179956-281768)</t>
  </si>
  <si>
    <t>Op deze kaartlaag in de PRV is het Windgebied Wieringermeer weergegeven. Hier zijn, in afwijking van het verbod in het eerste lid van artikel 32, windturbines onder voorwaarden toegestaan. Zie artikel 32 en de toelichting daarop. Deze kaartlaag is vastgesteld door PS op 3 februari 2014 (besluitnummer 179956-281768). Op 2 maart 2015 is een wijziging van de PRV vastgesteld door PS met betrekking tot Wind op Land. De wijziging is op 15 januari 2016 in werking getreden. De wijzigingen zijn hier te vinden: http://www.noord-holland.nl/web/Projecten/Duurzame-energie/Wind/Wind-op-Land/Publicaties.htm</t>
  </si>
  <si>
    <t>Deze dataset betreft de diepteligging van het pleistocene pakket (waarop kan worden gefundeerd) t.o.v. het maaiveld in meters. Deze dataset vormt samen met drie andere datasets (betrouwbaarheid TNO-kaarten, zettingsgevoeligheid (slappe grond) en opbarsting damwand) de informatie om de geschiktheid van de ondergrond voor bouwen op slappe grond en ondergronds bouwen te bepalen en hoort bij het onderzoeksrapport "Geschiktheidskaarten van de ondergrond voor bouwen in Noord-Holland". Voor het vervaardigen van het bestand is gebruik gemaakt van alle binnen en net buiten Noord-Holland beschikbare boringen in de DINO-database van TNO, en kaarten van bodem- en geologische structuren.</t>
  </si>
  <si>
    <t>In de Toelichting op de Kadasterwet, artikel 49, lid 2, en de
Kadasterregeling is beschreven wat onder de kadastrale kaart
moet worden verstaan. De kadastrale kaart geeft op schaal een
overzicht van de perceelsgewijze indeling van Nederland. De
kaarten zijn onderverdeeld naar kadastrale gemeente, sectie en
blad. In dit bestand als feature class op een geodatabase, is gemeente, sectie en blad per perceel-object (polygoon) in 3 unieke velden (perceel-tabel) afzonderlijk, maar ook als samengevoegde unieke code in het veld  'AANDUID' opgeslagen. Deze laatste is de LKI-code die de digitale lijn/vlak-informatie koppelt met de Administratieve gegevens (AKR) waarmee een perceel beschreven wordt (niet in deze dataset aanwezig). Het aangaan van de overeenkomst tussen Provincie Noord-Holland en het Kadaster om een totaalbestand op te leveren (en daaropvolgende mutatiebestanden (nulstandlevering)), is gestart op 1 juli 2003. Ten tijde van deze overeenkomst,  bestaat het totaalbestand (PNH-gebiedsdekkend) uit 785.000 percelen, afkomstig uit 3 aparte vestigingen (gebieden), te weten Amsterdam (code 0580), Alkmaar (code 2555) en Utrecht (code 6500). De inhoud van het totaalbestand bestaat uit: hoofdgebouw; perceels-,sectie-, en gemeentegrens; perceelnummer; straatnaam; kunstwerk (mits aanwezig). De gegevens zijn door het kadaster samengesteld volgens het standaarduitwisselingsformaat SUFNEN 1878 (.sfn); deze versie van het featureclass bestand is middels een NEN-SDEconverter op de Oracle database gezet. Dit featureclass bestand (na NEN-SDEconversie) bestaat uit een kleine 1 miljoen vlakken (percelen).</t>
  </si>
  <si>
    <t>Per 1 juli 2013 is het Wijzingsbesluit Bodemenergiesystemen van kracht. Dit besluit omvat een zestal besluiten die de regulering van gesloten bodemenergiesystemen mogelijk maakt. Hierdoor kan een gemeente of eventueel een provincie zogenoemde interferentiegebieden aanwijzen. Binnen een interferentiegebied zijn alle gesloten bodemenergiesystemen vergunningplichtig. Eventueel kunnen aanvullende beleidsregels gelden. Dit bestand bevat de door gemeente en eventueel provincie aangewezen grenzen van de interferentiegebieden.</t>
  </si>
  <si>
    <t>Het Noord-Hollandpad is een gemarkeerde lange- afstand-wandelroute (circa 270 kilometer) van Wieringen of Texel naar het Gooi. http://geo.noord-holland.nl/nh_pad/start.html</t>
  </si>
  <si>
    <t>De kaart betreft de hemelhelderheid in Noord-Holland in 2011-2012 met kasverlichting uit. 
Als er geen directe verlichting in de buurt is, bepaalt de nachtelijke hemel de mate van duisternis. De hemel wordt opgelicht door omhoog stralend licht van een stad of kas vanuit een gebied met een straal van ongeveer 30 kilometer. In 2011 en 2012 is op 225 locaties in de provincie Noord-Holland de helderheid van de hemel in het punt recht omhoog (zenit) gemeten, als maat voor de ‘duisternis’. Tevens zijn eerder uitgevoerde metingen in Amsterdam en op het eiland Texel verwerkt in deze duisterniskaart.</t>
  </si>
  <si>
    <t>De kaart betreft de hemelhelderheid in Noord-Holland in 2011-2012 met kasverlichting aan. 
Als er geen directe verlichting in de buurt is, bepaalt de nachtelijke hemel de mate van duisternis. De hemel wordt opgelicht door omhoog stralend licht van een stad of kas vanuit een gebied met een straal van ongeveer 30 kilometer. In 2011 en 2012 is op 225 locaties in de provincie Noord-Holland de helderheid van de hemel in het punt recht omhoog (zenit) gemeten, als maat voor de ‘duisternis’. Tevens zijn eerder uitgevoerde metingen in Amsterdam en op het eiland Texel verwerkt in deze duisterniskaart.</t>
  </si>
  <si>
    <t>Gegevens over bestaande en geplande werklocaties (bedrijventerreinen en kantoorlocaties) worden jaarlijks door de provincie NH verzameld.  De bron is grotendeels een enquête onder gemeenten. Een selectie van de gegevens over bedrijventerreinen wordt  geleverd aan IBIS (Integraal Bedrijventerrein Informatie Systeem, Min. VROM, per 1 jan 2014 IPO). Sinds 2007 worden de gegevens verzameld via een website www.werklocatiesnoord-holland.nl . Sinds 2009 worden daarbij ook geometrische contouren van werklocaties ingetekend op een ondergrond van kadastrale percelen. Iedere werklocatie krijgt een naam en de unieke code RIN  (Ruimtelijk Identificatie Nummer), waardoor koppeling tussen de geografische en administratieve gegevens mogelijk wordt.Werklocaties zijn 2 bestanden.</t>
  </si>
  <si>
    <t>De geschiktheid voor geothermie doet op grond van beperkte gegevens een uitspraak of een locatie kansrijk is voor het toepassen van aardwarmte voor grote warmtevragende ontwikkelingen (met name woning- en glastuinbouw). Of de locaties ook daadwerkelijk geschikt zijn, moet uit vervolgonderzoek blijken.</t>
  </si>
  <si>
    <t>Provincie</t>
  </si>
  <si>
    <t>Aantal databronnen</t>
  </si>
  <si>
    <t>Inventarisatie sheet DATA.OVERHEID.NL</t>
  </si>
  <si>
    <t>Kaartlaag Structuurvisie Noord-Holland 2040. Op de kaart is Seedvalley, onderdeel van Greenport Noord-Holland Noord te zien, een belangrijk agricluster binnen het beleid van de provincie. Zie ook paragraaf 6.5 in de Structuurvisie Noord-Holland 2040. Op 28 september 2015 hebben PS bij voordracht 74-2015 (verseon 179956/ 659098) een aantal kaartlagen gewijzigd. De overige kaartlagen bleven daarbij ongewijzigd.
Dit bestand maakt onderdeel uit van de set kaarten in de Structuurvisie. De kaarten zijn te raadplegen via de webviewer op onze website. De Structuurvisie Noord-Holland 2040 is op 20 januari 2015 vastgesteld door Provinciale Staten, onder besluitnummer 179956/528058. Meer informatie over de inhoud van de Structuurvisie en herzieningen is te vinden op de website van de Provincie Noord-Holland: www.noord-holland.nl.</t>
  </si>
  <si>
    <t>Kaartlaag Structuurvisie Noord-Holland 2040. Op de kaart is Greenport Aalsmeer te zien, een belangrijk agricluster binnen het beleid van de provincie. Zie ook paragraaf 6.5 in de Structuurvisie Noord-Holland 2040. Op 28 september 2015 hebben PS bij voordracht 74-2015 (verseon 179956/ 659098) een aantal kaartlagen gewijzigd. De overige kaartlagen bleven daarbij ongewijzigd.
Dit bestand maakt onderdeel uit van de set kaarten in de Structuurvisie. De kaarten zijn te raadplegen via de webviewer op onze website. De Structuurvisie Noord-Holland 2040 is op 20 januari 2015 vastgesteld door Provinciale Staten, onder besluitnummer 179956/528058. Meer informatie over de inhoud van de Structuurvisie en herzieningen is te vinden op de website van de Provincie Noord-Holland: www.noord-holland.nl.</t>
  </si>
  <si>
    <t>Kaartlaag Structuurvisie Noord-Holland 2040. Op de kaart is Agriport A7, onderdeel van Greenport Noord-Holland Noord te zien, een belangrijk agricluster binnen het beleid van de provincie. Zie ook paragraaf 6.5 in de Structuurvisie Noord-Holland 2040. Op 28 september 2015 hebben PS bij voordracht 74-2015 (verseon 179956/ 659098) een aantal kaartlagen gewijzigd. De overige kaartlagen bleven daarbij ongewijzigd
Dit bestand maakt onderdeel uit van de set kaarten in de Structuurvisie. De kaarten zijn te raadplegen via de webviewer op onze website. De Structuurvisie Noord-Holland 2040 is op 21 juni 2010 vastgesteld door Provinciale Staten. Meer informatie over de inhoud van de Structuurvisie en herzieningen is te vinden op de website van de Provincie Noord-Holland: www.noord-holland.nl.</t>
  </si>
  <si>
    <t>De data bevat een overzicht van de habitatkartering per Natura 2000 gebied in Noord-Holland.</t>
  </si>
  <si>
    <t>Compatibiliteitsrapport voor Noord-Holland Review.xls</t>
  </si>
  <si>
    <t>Uitvoeren op 30-1-2017 14:11</t>
  </si>
  <si>
    <t>De volgende functies in deze werkmap worden niet ondersteund door eerdere versies van Excel. Deze functies gaan mogelijk verloren of werken niet correct als u deze werkmap opent in een eerdere versie van Excel of als u deze werkmap opslaat in een eerdere bestandsindeling.</t>
  </si>
  <si>
    <t>Gering kwaliteitsverlies</t>
  </si>
  <si>
    <t>Aantal exemplaren</t>
  </si>
  <si>
    <t>Versie</t>
  </si>
  <si>
    <t>Een aantal cellen of stijlen in deze werkmap bevat opmaak die niet wordt ondersteund in de geselecteerde bestandsindeling. Deze opmaak wordt geconverteerd naar de meest overeenkomende opmaak die beschikbaar is.</t>
  </si>
  <si>
    <t>Excel 97-2003</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</si>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</sst>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0"/>
      <color indexed="8"/>
      <name val="Sans"/>
    </font>
    <font>
      <sz val="12"/>
      <color indexed="8"/>
      <name val="Calibri"/>
    </font>
    <font>
      <b/>
      <sz val="14"/>
      <color indexed="9"/>
      <name val="Calibri"/>
    </font>
    <font>
      <b/>
      <sz val="10"/>
      <color indexed="8"/>
      <name val="Sans"/>
    </font>
    <font>
      <b/>
      <sz val="18"/>
      <color theme="1"/>
      <name val="Calibri"/>
      <family val="2"/>
      <scheme val="minor"/>
    </font>
  </fonts>
  <fills count="9">
    <fill>
      <patternFill patternType="none"/>
    </fill>
    <fill>
      <patternFill patternType="gray125"/>
    </fill>
    <fill>
      <patternFill patternType="solid">
        <fgColor indexed="60"/>
        <bgColor indexed="61"/>
      </patternFill>
    </fill>
    <fill>
      <patternFill patternType="solid">
        <fgColor indexed="9"/>
        <bgColor indexed="8"/>
      </patternFill>
    </fill>
    <fill>
      <patternFill patternType="solid">
        <fgColor indexed="21"/>
        <bgColor indexed="21"/>
      </patternFill>
    </fill>
    <fill>
      <patternFill patternType="solid">
        <fgColor indexed="63"/>
        <bgColor indexed="61"/>
      </patternFill>
    </fill>
    <fill>
      <patternFill patternType="solid">
        <fgColor indexed="62"/>
        <bgColor indexed="61"/>
      </patternFill>
    </fill>
    <fill>
      <patternFill patternType="solid">
        <fgColor theme="2"/>
        <bgColor indexed="64"/>
      </patternFill>
    </fill>
    <fill>
      <patternFill patternType="solid">
        <fgColor theme="2"/>
        <bgColor indexed="8"/>
      </patternFill>
    </fill>
  </fills>
  <borders count="6">
    <border>
      <left/>
      <right/>
      <top/>
      <bottom/>
      <diagonal/>
    </border>
    <border>
      <left/>
      <right style="thin">
        <color indexed="8"/>
      </right>
      <top/>
      <bottom style="thin">
        <color indexed="8"/>
      </bottom>
      <diagonal/>
    </border>
    <border>
      <left/>
      <right/>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s>
  <cellStyleXfs count="1">
    <xf numFmtId="0" fontId="0" fillId="0" borderId="0"/>
  </cellStyleXfs>
  <cellXfs count="21">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1" fillId="6" borderId="1" xfId="0" applyNumberFormat="1" applyFont="1" applyFill="1" applyBorder="1" applyAlignment="1" applyProtection="1">
      <alignment horizontal="left" vertical="top" wrapText="1"/>
    </xf>
    <xf numFmtId="0" fontId="4" fillId="7" borderId="0" xfId="0" applyFont="1" applyFill="1" applyAlignment="1"/>
    <xf numFmtId="0" fontId="0" fillId="8" borderId="0" xfId="0" applyNumberFormat="1" applyFont="1" applyFill="1" applyBorder="1" applyAlignment="1" applyProtection="1">
      <alignment horizontal="left" vertical="top" wrapText="1"/>
    </xf>
    <xf numFmtId="0" fontId="0" fillId="7" borderId="0" xfId="0" applyFill="1" applyAlignment="1"/>
    <xf numFmtId="0" fontId="0" fillId="7" borderId="0" xfId="0" applyFill="1" applyBorder="1" applyAlignment="1"/>
    <xf numFmtId="0" fontId="3" fillId="0" borderId="0" xfId="0" applyNumberFormat="1" applyFont="1" applyAlignment="1">
      <alignment vertical="top" wrapText="1"/>
    </xf>
    <xf numFmtId="0" fontId="0" fillId="0" borderId="0" xfId="0" applyNumberFormat="1" applyAlignment="1">
      <alignment vertical="top" wrapText="1"/>
    </xf>
    <xf numFmtId="0" fontId="0" fillId="0" borderId="3" xfId="0" applyNumberFormat="1" applyBorder="1" applyAlignment="1">
      <alignment vertical="top" wrapText="1"/>
    </xf>
    <xf numFmtId="0" fontId="0" fillId="0" borderId="4" xfId="0" applyNumberFormat="1" applyBorder="1" applyAlignment="1">
      <alignment vertical="top" wrapText="1"/>
    </xf>
    <xf numFmtId="0" fontId="3"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4" xfId="0" applyNumberFormat="1" applyBorder="1" applyAlignment="1">
      <alignment horizontal="center" vertical="top" wrapText="1"/>
    </xf>
    <xf numFmtId="0" fontId="0" fillId="0" borderId="5" xfId="0" applyNumberFormat="1" applyBorder="1" applyAlignment="1">
      <alignment horizontal="center" vertical="top" wrapText="1"/>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C7C7C7"/>
      <rgbColor rgb="00EEEEEE"/>
      <rgbColor rgb="00009080"/>
      <rgbColor rgb="00F80000"/>
      <rgbColor rgb="0000FC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8"/>
  <sheetViews>
    <sheetView tabSelected="1" topLeftCell="A176" zoomScale="60" zoomScaleNormal="60" zoomScaleSheetLayoutView="1" workbookViewId="0">
      <selection activeCell="A6" sqref="A6"/>
    </sheetView>
  </sheetViews>
  <sheetFormatPr defaultColWidth="11.453125" defaultRowHeight="12.5"/>
  <cols>
    <col min="1" max="1" width="4.7265625" style="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9" t="s">
        <v>178</v>
      </c>
      <c r="B1" s="10"/>
      <c r="C1" s="10"/>
      <c r="D1" s="10"/>
      <c r="E1" s="10"/>
      <c r="F1" s="10"/>
      <c r="G1" s="10"/>
      <c r="H1" s="10"/>
      <c r="I1" s="10"/>
      <c r="J1" s="10"/>
      <c r="K1" s="10"/>
      <c r="L1" s="10"/>
      <c r="M1" s="10"/>
      <c r="N1" s="10"/>
      <c r="O1" s="10"/>
      <c r="P1" s="10"/>
      <c r="Q1" s="10"/>
    </row>
    <row r="2" spans="1:17">
      <c r="A2" s="10"/>
      <c r="B2" s="10"/>
      <c r="C2" s="10"/>
      <c r="D2" s="10"/>
      <c r="E2" s="10"/>
      <c r="F2" s="10"/>
      <c r="G2" s="10"/>
      <c r="H2" s="10"/>
      <c r="I2" s="10"/>
      <c r="J2" s="10"/>
      <c r="K2" s="10"/>
      <c r="L2" s="10"/>
      <c r="M2" s="10"/>
      <c r="N2" s="10"/>
      <c r="O2" s="10"/>
      <c r="P2" s="10"/>
      <c r="Q2" s="10"/>
    </row>
    <row r="3" spans="1:17">
      <c r="A3" s="11" t="s">
        <v>191</v>
      </c>
      <c r="B3" s="12"/>
      <c r="C3" s="10"/>
      <c r="D3" s="12" t="s">
        <v>192</v>
      </c>
      <c r="E3" s="10"/>
      <c r="F3" s="11" t="s">
        <v>193</v>
      </c>
      <c r="G3" s="12"/>
      <c r="H3" s="11"/>
      <c r="I3" s="10"/>
      <c r="J3" s="10"/>
      <c r="K3" s="10"/>
      <c r="L3" s="10"/>
      <c r="M3" s="10"/>
      <c r="N3" s="10"/>
      <c r="O3" s="10"/>
      <c r="P3" s="10"/>
      <c r="Q3" s="10"/>
    </row>
    <row r="4" spans="1:17">
      <c r="A4" s="10"/>
      <c r="B4" s="10"/>
      <c r="C4" s="10"/>
      <c r="D4" s="10"/>
      <c r="E4" s="10"/>
      <c r="F4" s="10"/>
      <c r="G4" s="10"/>
      <c r="H4" s="10"/>
      <c r="I4" s="10"/>
      <c r="J4" s="10"/>
      <c r="K4" s="10"/>
      <c r="L4" s="10"/>
      <c r="M4" s="10"/>
      <c r="N4" s="10"/>
      <c r="O4" s="10"/>
      <c r="P4" s="10"/>
      <c r="Q4" s="10"/>
    </row>
    <row r="5" spans="1:17" ht="37">
      <c r="A5" s="5" t="s">
        <v>0</v>
      </c>
      <c r="B5" s="5" t="s">
        <v>1</v>
      </c>
      <c r="C5" s="5" t="s">
        <v>2</v>
      </c>
      <c r="D5" s="5" t="s">
        <v>3</v>
      </c>
      <c r="E5" s="5" t="s">
        <v>4</v>
      </c>
      <c r="F5" s="5" t="s">
        <v>5</v>
      </c>
      <c r="G5" s="5" t="s">
        <v>6</v>
      </c>
      <c r="H5" s="5" t="s">
        <v>7</v>
      </c>
      <c r="I5" s="5" t="s">
        <v>8</v>
      </c>
      <c r="J5" s="5" t="s">
        <v>9</v>
      </c>
      <c r="K5" s="5" t="s">
        <v>10</v>
      </c>
      <c r="L5" s="5" t="s">
        <v>11</v>
      </c>
      <c r="M5" s="5" t="s">
        <v>12</v>
      </c>
      <c r="N5" s="5" t="s">
        <v>13</v>
      </c>
      <c r="O5" s="5" t="s">
        <v>177</v>
      </c>
      <c r="P5" s="5" t="s">
        <v>14</v>
      </c>
      <c r="Q5" s="5" t="s">
        <v>15</v>
      </c>
    </row>
    <row r="6" spans="1:17" ht="77.5">
      <c r="A6" s="4">
        <v>1</v>
      </c>
      <c r="B6" s="7" t="s">
        <v>16</v>
      </c>
      <c r="C6" s="4" t="str">
        <f>HYPERLINK("http://data.overheid.nl/data/dataset/gemeentegrenzen-van-provincie-noord-holland","Gemeentegrenzen van provincie Noord-Holland")</f>
        <v>Gemeentegrenzen van provincie Noord-Holland</v>
      </c>
      <c r="D6" s="7" t="s">
        <v>17</v>
      </c>
      <c r="E6" s="4" t="s">
        <v>18</v>
      </c>
      <c r="F6" s="2" t="s">
        <v>176</v>
      </c>
      <c r="G6" s="4" t="s">
        <v>20</v>
      </c>
      <c r="H6" s="7" t="s">
        <v>21</v>
      </c>
      <c r="I6" s="4" t="s">
        <v>22</v>
      </c>
      <c r="J6" s="6" t="s">
        <v>23</v>
      </c>
      <c r="K6" s="3" t="s">
        <v>19</v>
      </c>
      <c r="L6" s="7" t="s">
        <v>24</v>
      </c>
      <c r="M6" s="4" t="s">
        <v>25</v>
      </c>
      <c r="N6" s="2" t="s">
        <v>26</v>
      </c>
      <c r="O6" s="4">
        <v>2</v>
      </c>
      <c r="P6" s="2"/>
      <c r="Q6" s="4"/>
    </row>
    <row r="7" spans="1:17" ht="77.5">
      <c r="A7" s="4">
        <v>2</v>
      </c>
      <c r="B7" s="7" t="s">
        <v>16</v>
      </c>
      <c r="C7" s="4" t="str">
        <f>HYPERLINK("http://data.overheid.nl/data/dataset/gemeentegrenzen-op-land-provincie-noord-holland","Gemeentegrenzen op land, provincie Noord-Holland")</f>
        <v>Gemeentegrenzen op land, provincie Noord-Holland</v>
      </c>
      <c r="D7" s="7" t="s">
        <v>17</v>
      </c>
      <c r="E7" s="4" t="s">
        <v>18</v>
      </c>
      <c r="F7" s="2" t="s">
        <v>176</v>
      </c>
      <c r="G7" s="4" t="s">
        <v>27</v>
      </c>
      <c r="H7" s="7" t="s">
        <v>21</v>
      </c>
      <c r="I7" s="4" t="s">
        <v>22</v>
      </c>
      <c r="J7" s="6" t="s">
        <v>23</v>
      </c>
      <c r="K7" s="3" t="s">
        <v>19</v>
      </c>
      <c r="L7" s="7" t="s">
        <v>24</v>
      </c>
      <c r="M7" s="4" t="s">
        <v>25</v>
      </c>
      <c r="N7" s="2" t="s">
        <v>26</v>
      </c>
      <c r="O7" s="4">
        <v>2</v>
      </c>
      <c r="P7" s="2"/>
      <c r="Q7" s="4"/>
    </row>
    <row r="8" spans="1:17" ht="294.5">
      <c r="A8" s="4">
        <v>3</v>
      </c>
      <c r="B8" s="7" t="s">
        <v>16</v>
      </c>
      <c r="C8" s="4" t="str">
        <f>HYPERLINK("http://data.overheid.nl/data/dataset/digitale-kadastrale-kaart-dkk-provincie-noord-holland-perceelvlakken-met-perceelnummer","Digitale Kadastrale kaart (DKK) Provincie Noord-Holland: perceelvlakken met perceelnummer")</f>
        <v>Digitale Kadastrale kaart (DKK) Provincie Noord-Holland: perceelvlakken met perceelnummer</v>
      </c>
      <c r="D8" s="7" t="s">
        <v>17</v>
      </c>
      <c r="E8" s="4" t="s">
        <v>18</v>
      </c>
      <c r="F8" s="2" t="s">
        <v>176</v>
      </c>
      <c r="G8" s="4" t="s">
        <v>28</v>
      </c>
      <c r="H8" s="7" t="s">
        <v>21</v>
      </c>
      <c r="I8" s="4" t="s">
        <v>22</v>
      </c>
      <c r="J8" s="6" t="s">
        <v>23</v>
      </c>
      <c r="K8" s="3" t="s">
        <v>19</v>
      </c>
      <c r="L8" s="7" t="s">
        <v>24</v>
      </c>
      <c r="M8" s="4" t="s">
        <v>25</v>
      </c>
      <c r="N8" s="2" t="s">
        <v>26</v>
      </c>
      <c r="O8" s="4">
        <v>2</v>
      </c>
      <c r="P8" s="2"/>
      <c r="Q8" s="4"/>
    </row>
    <row r="9" spans="1:17" ht="341">
      <c r="A9" s="4">
        <v>4</v>
      </c>
      <c r="B9" s="7" t="s">
        <v>16</v>
      </c>
      <c r="C9" s="4" t="str">
        <f>HYPERLINK("http://data.overheid.nl/data/dataset/provinciale-monumenten-inspire","Provinciale monumenten INSPIRE")</f>
        <v>Provinciale monumenten INSPIRE</v>
      </c>
      <c r="D9" s="7" t="s">
        <v>17</v>
      </c>
      <c r="E9" s="4" t="s">
        <v>18</v>
      </c>
      <c r="F9" s="2" t="s">
        <v>176</v>
      </c>
      <c r="G9" s="4" t="s">
        <v>29</v>
      </c>
      <c r="H9" s="7" t="s">
        <v>21</v>
      </c>
      <c r="I9" s="4" t="s">
        <v>22</v>
      </c>
      <c r="J9" s="6" t="s">
        <v>23</v>
      </c>
      <c r="K9" s="3" t="s">
        <v>19</v>
      </c>
      <c r="L9" s="7" t="s">
        <v>24</v>
      </c>
      <c r="M9" s="4" t="s">
        <v>25</v>
      </c>
      <c r="N9" s="2" t="s">
        <v>26</v>
      </c>
      <c r="O9" s="4">
        <v>2</v>
      </c>
      <c r="P9" s="2"/>
      <c r="Q9" s="4"/>
    </row>
    <row r="10" spans="1:17" ht="93">
      <c r="A10" s="4">
        <v>5</v>
      </c>
      <c r="B10" s="7" t="s">
        <v>16</v>
      </c>
      <c r="C10" s="4" t="str">
        <f>HYPERLINK("http://data.overheid.nl/data/dataset/zeer-kwetsbare-gebieden-01","Zeer Kwetsbare Gebieden")</f>
        <v>Zeer Kwetsbare Gebieden</v>
      </c>
      <c r="D10" s="7" t="s">
        <v>17</v>
      </c>
      <c r="E10" s="4" t="s">
        <v>18</v>
      </c>
      <c r="F10" s="2" t="s">
        <v>176</v>
      </c>
      <c r="G10" s="4" t="s">
        <v>30</v>
      </c>
      <c r="H10" s="7" t="s">
        <v>21</v>
      </c>
      <c r="I10" s="4" t="s">
        <v>22</v>
      </c>
      <c r="J10" s="6" t="s">
        <v>23</v>
      </c>
      <c r="K10" s="3" t="s">
        <v>19</v>
      </c>
      <c r="L10" s="7" t="s">
        <v>24</v>
      </c>
      <c r="M10" s="4" t="s">
        <v>25</v>
      </c>
      <c r="N10" s="2" t="s">
        <v>26</v>
      </c>
      <c r="O10" s="4">
        <v>2</v>
      </c>
      <c r="P10" s="2"/>
      <c r="Q10" s="4"/>
    </row>
    <row r="11" spans="1:17" ht="77.5">
      <c r="A11" s="4">
        <v>6</v>
      </c>
      <c r="B11" s="7" t="s">
        <v>16</v>
      </c>
      <c r="C11" s="4" t="str">
        <f>HYPERLINK("http://data.overheid.nl/data/dataset/leefstijlen-per-wijkniveau","Leefstijlen per wijkniveau")</f>
        <v>Leefstijlen per wijkniveau</v>
      </c>
      <c r="D11" s="7" t="s">
        <v>17</v>
      </c>
      <c r="E11" s="4" t="s">
        <v>18</v>
      </c>
      <c r="F11" s="2" t="s">
        <v>176</v>
      </c>
      <c r="G11" s="4" t="s">
        <v>31</v>
      </c>
      <c r="H11" s="7" t="s">
        <v>32</v>
      </c>
      <c r="I11" s="4" t="s">
        <v>22</v>
      </c>
      <c r="J11" s="6" t="s">
        <v>23</v>
      </c>
      <c r="K11" s="3" t="s">
        <v>19</v>
      </c>
      <c r="L11" s="7" t="s">
        <v>24</v>
      </c>
      <c r="M11" s="4" t="s">
        <v>25</v>
      </c>
      <c r="N11" s="2" t="s">
        <v>33</v>
      </c>
      <c r="O11" s="4">
        <v>2</v>
      </c>
      <c r="P11" s="2"/>
      <c r="Q11" s="4"/>
    </row>
    <row r="12" spans="1:17" ht="77.5">
      <c r="A12" s="4">
        <v>7</v>
      </c>
      <c r="B12" s="7" t="s">
        <v>16</v>
      </c>
      <c r="C12" s="4" t="str">
        <f>HYPERLINK("http://data.overheid.nl/data/dataset/structuurvisie-zuiderzeeplaats","Structuurvisie - Zuiderzeeplaats")</f>
        <v>Structuurvisie - Zuiderzeeplaats</v>
      </c>
      <c r="D12" s="7" t="s">
        <v>17</v>
      </c>
      <c r="E12" s="4" t="s">
        <v>18</v>
      </c>
      <c r="F12" s="2" t="s">
        <v>176</v>
      </c>
      <c r="G12" s="4" t="s">
        <v>34</v>
      </c>
      <c r="H12" s="7" t="s">
        <v>21</v>
      </c>
      <c r="I12" s="4" t="s">
        <v>22</v>
      </c>
      <c r="J12" s="6" t="s">
        <v>23</v>
      </c>
      <c r="K12" s="3" t="s">
        <v>19</v>
      </c>
      <c r="L12" s="7" t="s">
        <v>24</v>
      </c>
      <c r="M12" s="4" t="s">
        <v>25</v>
      </c>
      <c r="N12" s="2" t="s">
        <v>26</v>
      </c>
      <c r="O12" s="4">
        <v>2</v>
      </c>
      <c r="P12" s="2"/>
      <c r="Q12" s="4"/>
    </row>
    <row r="13" spans="1:17" ht="77.5">
      <c r="A13" s="4">
        <v>8</v>
      </c>
      <c r="B13" s="7" t="s">
        <v>16</v>
      </c>
      <c r="C13" s="4" t="str">
        <f>HYPERLINK("http://data.overheid.nl/data/dataset/structuurvisie-zuider-ij-en-zeedijken","Structuurvisie - Zuider IJ- en zeedijken")</f>
        <v>Structuurvisie - Zuider IJ- en zeedijken</v>
      </c>
      <c r="D13" s="7" t="s">
        <v>17</v>
      </c>
      <c r="E13" s="4" t="s">
        <v>18</v>
      </c>
      <c r="F13" s="2" t="s">
        <v>176</v>
      </c>
      <c r="G13" s="4" t="s">
        <v>35</v>
      </c>
      <c r="H13" s="7" t="s">
        <v>21</v>
      </c>
      <c r="I13" s="4" t="s">
        <v>22</v>
      </c>
      <c r="J13" s="6" t="s">
        <v>23</v>
      </c>
      <c r="K13" s="3" t="s">
        <v>19</v>
      </c>
      <c r="L13" s="7" t="s">
        <v>24</v>
      </c>
      <c r="M13" s="4" t="s">
        <v>25</v>
      </c>
      <c r="N13" s="2" t="s">
        <v>26</v>
      </c>
      <c r="O13" s="4">
        <v>2</v>
      </c>
      <c r="P13" s="2"/>
      <c r="Q13" s="4"/>
    </row>
    <row r="14" spans="1:17" ht="62">
      <c r="A14" s="4">
        <v>9</v>
      </c>
      <c r="B14" s="7" t="s">
        <v>16</v>
      </c>
      <c r="C14" s="4" t="str">
        <f>HYPERLINK("http://data.overheid.nl/data/dataset/structuurvisie-windgebied-wieringermeer","Structuurvisie - Windgebied Wieringermeer")</f>
        <v>Structuurvisie - Windgebied Wieringermeer</v>
      </c>
      <c r="D14" s="7" t="s">
        <v>17</v>
      </c>
      <c r="E14" s="4" t="s">
        <v>18</v>
      </c>
      <c r="F14" s="2" t="s">
        <v>176</v>
      </c>
      <c r="G14" s="4" t="s">
        <v>36</v>
      </c>
      <c r="H14" s="7" t="s">
        <v>21</v>
      </c>
      <c r="I14" s="4" t="s">
        <v>22</v>
      </c>
      <c r="J14" s="6" t="s">
        <v>23</v>
      </c>
      <c r="K14" s="3" t="s">
        <v>19</v>
      </c>
      <c r="L14" s="7" t="s">
        <v>24</v>
      </c>
      <c r="M14" s="4" t="s">
        <v>25</v>
      </c>
      <c r="N14" s="2" t="s">
        <v>26</v>
      </c>
      <c r="O14" s="4">
        <v>2</v>
      </c>
      <c r="P14" s="2"/>
      <c r="Q14" s="4"/>
    </row>
    <row r="15" spans="1:17" ht="77.5">
      <c r="A15" s="4">
        <v>10</v>
      </c>
      <c r="B15" s="7" t="s">
        <v>16</v>
      </c>
      <c r="C15" s="4" t="str">
        <f>HYPERLINK("http://data.overheid.nl/data/dataset/structuurvisie-wierdijk","Structuurvisie - Wierdijk")</f>
        <v>Structuurvisie - Wierdijk</v>
      </c>
      <c r="D15" s="7" t="s">
        <v>17</v>
      </c>
      <c r="E15" s="4" t="s">
        <v>18</v>
      </c>
      <c r="F15" s="2" t="s">
        <v>176</v>
      </c>
      <c r="G15" s="4" t="s">
        <v>34</v>
      </c>
      <c r="H15" s="7" t="s">
        <v>21</v>
      </c>
      <c r="I15" s="4" t="s">
        <v>22</v>
      </c>
      <c r="J15" s="6" t="s">
        <v>23</v>
      </c>
      <c r="K15" s="3" t="s">
        <v>19</v>
      </c>
      <c r="L15" s="7" t="s">
        <v>24</v>
      </c>
      <c r="M15" s="4" t="s">
        <v>25</v>
      </c>
      <c r="N15" s="2" t="s">
        <v>26</v>
      </c>
      <c r="O15" s="4">
        <v>2</v>
      </c>
      <c r="P15" s="2"/>
      <c r="Q15" s="4"/>
    </row>
    <row r="16" spans="1:17" ht="77.5">
      <c r="A16" s="4">
        <v>11</v>
      </c>
      <c r="B16" s="7" t="s">
        <v>16</v>
      </c>
      <c r="C16" s="4" t="str">
        <f>HYPERLINK("http://data.overheid.nl/data/dataset/structuurvisie-westfriese-omringdijk","Structuurvisie - Westfriese Omringdijk")</f>
        <v>Structuurvisie - Westfriese Omringdijk</v>
      </c>
      <c r="D16" s="7" t="s">
        <v>17</v>
      </c>
      <c r="E16" s="4" t="s">
        <v>18</v>
      </c>
      <c r="F16" s="2" t="s">
        <v>176</v>
      </c>
      <c r="G16" s="4" t="s">
        <v>34</v>
      </c>
      <c r="H16" s="7" t="s">
        <v>21</v>
      </c>
      <c r="I16" s="4" t="s">
        <v>22</v>
      </c>
      <c r="J16" s="6" t="s">
        <v>23</v>
      </c>
      <c r="K16" s="3" t="s">
        <v>19</v>
      </c>
      <c r="L16" s="7" t="s">
        <v>24</v>
      </c>
      <c r="M16" s="4" t="s">
        <v>25</v>
      </c>
      <c r="N16" s="2" t="s">
        <v>26</v>
      </c>
      <c r="O16" s="4">
        <v>2</v>
      </c>
      <c r="P16" s="2"/>
      <c r="Q16" s="4"/>
    </row>
    <row r="17" spans="1:17" ht="62">
      <c r="A17" s="4">
        <v>12</v>
      </c>
      <c r="B17" s="7" t="s">
        <v>16</v>
      </c>
      <c r="C17" s="4" t="str">
        <f>HYPERLINK("http://data.overheid.nl/data/dataset/structuurvisie-weidevogelleefgebied","Structuurvisie - Weidevogelleefgebied")</f>
        <v>Structuurvisie - Weidevogelleefgebied</v>
      </c>
      <c r="D17" s="7" t="s">
        <v>17</v>
      </c>
      <c r="E17" s="4" t="s">
        <v>18</v>
      </c>
      <c r="F17" s="2" t="s">
        <v>176</v>
      </c>
      <c r="G17" s="4" t="s">
        <v>37</v>
      </c>
      <c r="H17" s="7" t="s">
        <v>21</v>
      </c>
      <c r="I17" s="4" t="s">
        <v>22</v>
      </c>
      <c r="J17" s="6" t="s">
        <v>23</v>
      </c>
      <c r="K17" s="3" t="s">
        <v>19</v>
      </c>
      <c r="L17" s="7" t="s">
        <v>24</v>
      </c>
      <c r="M17" s="4" t="s">
        <v>25</v>
      </c>
      <c r="N17" s="2" t="s">
        <v>26</v>
      </c>
      <c r="O17" s="4">
        <v>2</v>
      </c>
      <c r="P17" s="2"/>
      <c r="Q17" s="4"/>
    </row>
    <row r="18" spans="1:17" ht="77.5">
      <c r="A18" s="4">
        <v>13</v>
      </c>
      <c r="B18" s="7" t="s">
        <v>16</v>
      </c>
      <c r="C18" s="4" t="str">
        <f>HYPERLINK("http://data.overheid.nl/data/dataset/structuurvisie-waterstructuur-lijn","Structuurvisie - Waterstructuur (lijn)")</f>
        <v>Structuurvisie - Waterstructuur (lijn)</v>
      </c>
      <c r="D18" s="7" t="s">
        <v>17</v>
      </c>
      <c r="E18" s="4" t="s">
        <v>18</v>
      </c>
      <c r="F18" s="2" t="s">
        <v>176</v>
      </c>
      <c r="G18" s="4" t="s">
        <v>35</v>
      </c>
      <c r="H18" s="7" t="s">
        <v>21</v>
      </c>
      <c r="I18" s="4" t="s">
        <v>22</v>
      </c>
      <c r="J18" s="6" t="s">
        <v>23</v>
      </c>
      <c r="K18" s="3" t="s">
        <v>19</v>
      </c>
      <c r="L18" s="7" t="s">
        <v>24</v>
      </c>
      <c r="M18" s="4" t="s">
        <v>25</v>
      </c>
      <c r="N18" s="2" t="s">
        <v>26</v>
      </c>
      <c r="O18" s="4">
        <v>2</v>
      </c>
      <c r="P18" s="2"/>
      <c r="Q18" s="4"/>
    </row>
    <row r="19" spans="1:17" ht="62">
      <c r="A19" s="4">
        <v>14</v>
      </c>
      <c r="B19" s="7" t="s">
        <v>16</v>
      </c>
      <c r="C19" s="4" t="str">
        <f>HYPERLINK("http://data.overheid.nl/data/dataset/structuurvisie-wandelnetwerk","Structuurvisie - Wandelnetwerk")</f>
        <v>Structuurvisie - Wandelnetwerk</v>
      </c>
      <c r="D19" s="7" t="s">
        <v>17</v>
      </c>
      <c r="E19" s="4" t="s">
        <v>18</v>
      </c>
      <c r="F19" s="2" t="s">
        <v>176</v>
      </c>
      <c r="G19" s="4" t="s">
        <v>38</v>
      </c>
      <c r="H19" s="7" t="s">
        <v>21</v>
      </c>
      <c r="I19" s="4" t="s">
        <v>22</v>
      </c>
      <c r="J19" s="6" t="s">
        <v>23</v>
      </c>
      <c r="K19" s="3" t="s">
        <v>19</v>
      </c>
      <c r="L19" s="7" t="s">
        <v>24</v>
      </c>
      <c r="M19" s="4" t="s">
        <v>25</v>
      </c>
      <c r="N19" s="2" t="s">
        <v>26</v>
      </c>
      <c r="O19" s="4">
        <v>2</v>
      </c>
      <c r="P19" s="2"/>
      <c r="Q19" s="4"/>
    </row>
    <row r="20" spans="1:17" ht="62">
      <c r="A20" s="4">
        <v>15</v>
      </c>
      <c r="B20" s="7" t="s">
        <v>16</v>
      </c>
      <c r="C20" s="4" t="str">
        <f>HYPERLINK("http://data.overheid.nl/data/dataset/structuurvisie-vastgesteld-of-bestaand-bedrijventerrein-of-kantoorlocatie","Structuurvisie - Vastgesteld of bestaand bedrijventerrein of kantoorlocatie")</f>
        <v>Structuurvisie - Vastgesteld of bestaand bedrijventerrein of kantoorlocatie</v>
      </c>
      <c r="D20" s="7" t="s">
        <v>17</v>
      </c>
      <c r="E20" s="4" t="s">
        <v>18</v>
      </c>
      <c r="F20" s="2" t="s">
        <v>176</v>
      </c>
      <c r="G20" s="4" t="s">
        <v>39</v>
      </c>
      <c r="H20" s="7" t="s">
        <v>21</v>
      </c>
      <c r="I20" s="4" t="s">
        <v>22</v>
      </c>
      <c r="J20" s="6" t="s">
        <v>23</v>
      </c>
      <c r="K20" s="3" t="s">
        <v>19</v>
      </c>
      <c r="L20" s="7" t="s">
        <v>24</v>
      </c>
      <c r="M20" s="4" t="s">
        <v>25</v>
      </c>
      <c r="N20" s="2" t="s">
        <v>26</v>
      </c>
      <c r="O20" s="4">
        <v>2</v>
      </c>
      <c r="P20" s="2"/>
      <c r="Q20" s="4"/>
    </row>
    <row r="21" spans="1:17" ht="93">
      <c r="A21" s="4">
        <v>16</v>
      </c>
      <c r="B21" s="7" t="s">
        <v>16</v>
      </c>
      <c r="C21" s="4" t="str">
        <f>HYPERLINK("http://data.overheid.nl/data/dataset/structuurvisie-tuinbouwconcentratiegebied-combinatie-glas-en-volle-grond","Structuurvisie - Tuinbouwconcentratiegebied (combinatie glas en volle grond)")</f>
        <v>Structuurvisie - Tuinbouwconcentratiegebied (combinatie glas en volle grond)</v>
      </c>
      <c r="D21" s="7" t="s">
        <v>17</v>
      </c>
      <c r="E21" s="4" t="s">
        <v>18</v>
      </c>
      <c r="F21" s="2" t="s">
        <v>176</v>
      </c>
      <c r="G21" s="4" t="s">
        <v>40</v>
      </c>
      <c r="H21" s="7" t="s">
        <v>21</v>
      </c>
      <c r="I21" s="4" t="s">
        <v>22</v>
      </c>
      <c r="J21" s="6" t="s">
        <v>23</v>
      </c>
      <c r="K21" s="3" t="s">
        <v>19</v>
      </c>
      <c r="L21" s="7" t="s">
        <v>24</v>
      </c>
      <c r="M21" s="4" t="s">
        <v>25</v>
      </c>
      <c r="N21" s="2" t="s">
        <v>26</v>
      </c>
      <c r="O21" s="4">
        <v>2</v>
      </c>
      <c r="P21" s="2"/>
      <c r="Q21" s="4"/>
    </row>
    <row r="22" spans="1:17" ht="186">
      <c r="A22" s="4">
        <v>17</v>
      </c>
      <c r="B22" s="7" t="s">
        <v>16</v>
      </c>
      <c r="C22" s="4" t="str">
        <f>HYPERLINK("http://data.overheid.nl/data/dataset/structuurvisie-transformatiegebied-meervoudig","Structuurvisie - Transformatiegebied - meervoudig")</f>
        <v>Structuurvisie - Transformatiegebied - meervoudig</v>
      </c>
      <c r="D22" s="7" t="s">
        <v>17</v>
      </c>
      <c r="E22" s="4" t="s">
        <v>18</v>
      </c>
      <c r="F22" s="2" t="s">
        <v>176</v>
      </c>
      <c r="G22" s="4" t="s">
        <v>41</v>
      </c>
      <c r="H22" s="7" t="s">
        <v>21</v>
      </c>
      <c r="I22" s="4" t="s">
        <v>22</v>
      </c>
      <c r="J22" s="6" t="s">
        <v>23</v>
      </c>
      <c r="K22" s="3" t="s">
        <v>19</v>
      </c>
      <c r="L22" s="7" t="s">
        <v>24</v>
      </c>
      <c r="M22" s="4" t="s">
        <v>25</v>
      </c>
      <c r="N22" s="2" t="s">
        <v>26</v>
      </c>
      <c r="O22" s="4">
        <v>2</v>
      </c>
      <c r="P22" s="2"/>
      <c r="Q22" s="4"/>
    </row>
    <row r="23" spans="1:17" ht="62">
      <c r="A23" s="4">
        <v>18</v>
      </c>
      <c r="B23" s="7" t="s">
        <v>16</v>
      </c>
      <c r="C23" s="4" t="str">
        <f>HYPERLINK("http://data.overheid.nl/data/dataset/structuurvisie-suggestiestrook","Structuurvisie - Suggestiestrook")</f>
        <v>Structuurvisie - Suggestiestrook</v>
      </c>
      <c r="D23" s="7" t="s">
        <v>17</v>
      </c>
      <c r="E23" s="4" t="s">
        <v>18</v>
      </c>
      <c r="F23" s="2" t="s">
        <v>176</v>
      </c>
      <c r="G23" s="4" t="s">
        <v>42</v>
      </c>
      <c r="H23" s="7" t="s">
        <v>21</v>
      </c>
      <c r="I23" s="4" t="s">
        <v>22</v>
      </c>
      <c r="J23" s="6" t="s">
        <v>23</v>
      </c>
      <c r="K23" s="3" t="s">
        <v>19</v>
      </c>
      <c r="L23" s="7" t="s">
        <v>24</v>
      </c>
      <c r="M23" s="4" t="s">
        <v>25</v>
      </c>
      <c r="N23" s="2" t="s">
        <v>26</v>
      </c>
      <c r="O23" s="4">
        <v>2</v>
      </c>
      <c r="P23" s="2"/>
      <c r="Q23" s="4"/>
    </row>
    <row r="24" spans="1:17" ht="77.5">
      <c r="A24" s="4">
        <v>19</v>
      </c>
      <c r="B24" s="7" t="s">
        <v>16</v>
      </c>
      <c r="C24" s="4" t="str">
        <f>HYPERLINK("http://data.overheid.nl/data/dataset/structuurvisie-structuurlijnen","Structuurvisie - Structuurlijnen")</f>
        <v>Structuurvisie - Structuurlijnen</v>
      </c>
      <c r="D24" s="7" t="s">
        <v>17</v>
      </c>
      <c r="E24" s="4" t="s">
        <v>18</v>
      </c>
      <c r="F24" s="2" t="s">
        <v>176</v>
      </c>
      <c r="G24" s="4" t="s">
        <v>34</v>
      </c>
      <c r="H24" s="7" t="s">
        <v>21</v>
      </c>
      <c r="I24" s="4" t="s">
        <v>22</v>
      </c>
      <c r="J24" s="6" t="s">
        <v>23</v>
      </c>
      <c r="K24" s="3" t="s">
        <v>19</v>
      </c>
      <c r="L24" s="7" t="s">
        <v>24</v>
      </c>
      <c r="M24" s="4" t="s">
        <v>25</v>
      </c>
      <c r="N24" s="2" t="s">
        <v>26</v>
      </c>
      <c r="O24" s="4">
        <v>2</v>
      </c>
      <c r="P24" s="2"/>
      <c r="Q24" s="4"/>
    </row>
    <row r="25" spans="1:17" ht="77.5">
      <c r="A25" s="4">
        <v>20</v>
      </c>
      <c r="B25" s="7" t="s">
        <v>16</v>
      </c>
      <c r="C25" s="4" t="str">
        <f>HYPERLINK("http://data.overheid.nl/data/dataset/structuurvisie-strategische-reserve-gebiedsontwikkeling-schipholdriehoek-inclusief-tweede-terminal-s","Structuurvisie - Strategische reserve gebiedsontwikkeling Schipholdriehoek, inclusief tweede terminal Schiphol")</f>
        <v>Structuurvisie - Strategische reserve gebiedsontwikkeling Schipholdriehoek, inclusief tweede terminal Schiphol</v>
      </c>
      <c r="D25" s="7" t="s">
        <v>17</v>
      </c>
      <c r="E25" s="4" t="s">
        <v>18</v>
      </c>
      <c r="F25" s="2" t="s">
        <v>176</v>
      </c>
      <c r="G25" s="4" t="s">
        <v>43</v>
      </c>
      <c r="H25" s="7" t="s">
        <v>21</v>
      </c>
      <c r="I25" s="4" t="s">
        <v>22</v>
      </c>
      <c r="J25" s="6" t="s">
        <v>23</v>
      </c>
      <c r="K25" s="3" t="s">
        <v>19</v>
      </c>
      <c r="L25" s="7" t="s">
        <v>24</v>
      </c>
      <c r="M25" s="4" t="s">
        <v>25</v>
      </c>
      <c r="N25" s="2" t="s">
        <v>26</v>
      </c>
      <c r="O25" s="4">
        <v>2</v>
      </c>
      <c r="P25" s="2"/>
      <c r="Q25" s="4"/>
    </row>
    <row r="26" spans="1:17" ht="77.5">
      <c r="A26" s="4">
        <v>21</v>
      </c>
      <c r="B26" s="7" t="s">
        <v>16</v>
      </c>
      <c r="C26" s="4" t="str">
        <f>HYPERLINK("http://data.overheid.nl/data/dataset/structuurvisie-stelling-van-den-helder","Structuurvisie - Stelling van Den Helder")</f>
        <v>Structuurvisie - Stelling van Den Helder</v>
      </c>
      <c r="D26" s="7" t="s">
        <v>17</v>
      </c>
      <c r="E26" s="4" t="s">
        <v>18</v>
      </c>
      <c r="F26" s="2" t="s">
        <v>176</v>
      </c>
      <c r="G26" s="4" t="s">
        <v>34</v>
      </c>
      <c r="H26" s="7" t="s">
        <v>21</v>
      </c>
      <c r="I26" s="4" t="s">
        <v>22</v>
      </c>
      <c r="J26" s="6" t="s">
        <v>23</v>
      </c>
      <c r="K26" s="3" t="s">
        <v>19</v>
      </c>
      <c r="L26" s="7" t="s">
        <v>24</v>
      </c>
      <c r="M26" s="4" t="s">
        <v>25</v>
      </c>
      <c r="N26" s="2" t="s">
        <v>26</v>
      </c>
      <c r="O26" s="4">
        <v>2</v>
      </c>
      <c r="P26" s="2"/>
      <c r="Q26" s="4"/>
    </row>
    <row r="27" spans="1:17" ht="62">
      <c r="A27" s="4">
        <v>22</v>
      </c>
      <c r="B27" s="7" t="s">
        <v>16</v>
      </c>
      <c r="C27" s="4" t="str">
        <f>HYPERLINK("http://data.overheid.nl/data/dataset/structuurvisie-stelling-van-amsterdam","Structuurvisie - Stelling van Amsterdam")</f>
        <v>Structuurvisie - Stelling van Amsterdam</v>
      </c>
      <c r="D27" s="7" t="s">
        <v>17</v>
      </c>
      <c r="E27" s="4" t="s">
        <v>18</v>
      </c>
      <c r="F27" s="2" t="s">
        <v>176</v>
      </c>
      <c r="G27" s="4" t="s">
        <v>44</v>
      </c>
      <c r="H27" s="7" t="s">
        <v>21</v>
      </c>
      <c r="I27" s="4" t="s">
        <v>22</v>
      </c>
      <c r="J27" s="6" t="s">
        <v>23</v>
      </c>
      <c r="K27" s="3" t="s">
        <v>19</v>
      </c>
      <c r="L27" s="7" t="s">
        <v>24</v>
      </c>
      <c r="M27" s="4" t="s">
        <v>25</v>
      </c>
      <c r="N27" s="2" t="s">
        <v>26</v>
      </c>
      <c r="O27" s="4">
        <v>2</v>
      </c>
      <c r="P27" s="2"/>
      <c r="Q27" s="4"/>
    </row>
    <row r="28" spans="1:17" ht="62">
      <c r="A28" s="4">
        <v>23</v>
      </c>
      <c r="B28" s="7" t="s">
        <v>16</v>
      </c>
      <c r="C28" s="4" t="str">
        <f>HYPERLINK("http://data.overheid.nl/data/dataset/structuurvisie-stellingforten","Structuurvisie - Stellingforten")</f>
        <v>Structuurvisie - Stellingforten</v>
      </c>
      <c r="D28" s="7" t="s">
        <v>17</v>
      </c>
      <c r="E28" s="4" t="s">
        <v>18</v>
      </c>
      <c r="F28" s="2" t="s">
        <v>176</v>
      </c>
      <c r="G28" s="4" t="s">
        <v>45</v>
      </c>
      <c r="H28" s="7" t="s">
        <v>21</v>
      </c>
      <c r="I28" s="4" t="s">
        <v>22</v>
      </c>
      <c r="J28" s="6" t="s">
        <v>23</v>
      </c>
      <c r="K28" s="3" t="s">
        <v>19</v>
      </c>
      <c r="L28" s="7" t="s">
        <v>24</v>
      </c>
      <c r="M28" s="4" t="s">
        <v>25</v>
      </c>
      <c r="N28" s="2" t="s">
        <v>26</v>
      </c>
      <c r="O28" s="4">
        <v>2</v>
      </c>
      <c r="P28" s="2"/>
      <c r="Q28" s="4"/>
    </row>
    <row r="29" spans="1:17" ht="62">
      <c r="A29" s="4">
        <v>24</v>
      </c>
      <c r="B29" s="7" t="s">
        <v>16</v>
      </c>
      <c r="C29" s="4" t="str">
        <f>HYPERLINK("http://data.overheid.nl/data/dataset/structuurvisie-station-ov-knooppunt","Structuurvisie - Station / OV-knooppunt")</f>
        <v>Structuurvisie - Station / OV-knooppunt</v>
      </c>
      <c r="D29" s="7" t="s">
        <v>17</v>
      </c>
      <c r="E29" s="4" t="s">
        <v>18</v>
      </c>
      <c r="F29" s="2" t="s">
        <v>176</v>
      </c>
      <c r="G29" s="4" t="s">
        <v>46</v>
      </c>
      <c r="H29" s="7" t="s">
        <v>21</v>
      </c>
      <c r="I29" s="4" t="s">
        <v>22</v>
      </c>
      <c r="J29" s="6" t="s">
        <v>23</v>
      </c>
      <c r="K29" s="3" t="s">
        <v>19</v>
      </c>
      <c r="L29" s="7" t="s">
        <v>24</v>
      </c>
      <c r="M29" s="4" t="s">
        <v>25</v>
      </c>
      <c r="N29" s="2" t="s">
        <v>26</v>
      </c>
      <c r="O29" s="4">
        <v>2</v>
      </c>
      <c r="P29" s="2"/>
      <c r="Q29" s="4"/>
    </row>
    <row r="30" spans="1:17" ht="62">
      <c r="A30" s="4">
        <v>25</v>
      </c>
      <c r="B30" s="7" t="s">
        <v>16</v>
      </c>
      <c r="C30" s="4" t="str">
        <f>HYPERLINK("http://data.overheid.nl/data/dataset/structuurvisie-spoorweg","Structuurvisie - Spoorweg")</f>
        <v>Structuurvisie - Spoorweg</v>
      </c>
      <c r="D30" s="7" t="s">
        <v>17</v>
      </c>
      <c r="E30" s="4" t="s">
        <v>18</v>
      </c>
      <c r="F30" s="2" t="s">
        <v>176</v>
      </c>
      <c r="G30" s="4" t="s">
        <v>47</v>
      </c>
      <c r="H30" s="7" t="s">
        <v>21</v>
      </c>
      <c r="I30" s="4" t="s">
        <v>22</v>
      </c>
      <c r="J30" s="6" t="s">
        <v>23</v>
      </c>
      <c r="K30" s="3" t="s">
        <v>19</v>
      </c>
      <c r="L30" s="7" t="s">
        <v>24</v>
      </c>
      <c r="M30" s="4" t="s">
        <v>25</v>
      </c>
      <c r="N30" s="2" t="s">
        <v>26</v>
      </c>
      <c r="O30" s="4">
        <v>2</v>
      </c>
      <c r="P30" s="2"/>
      <c r="Q30" s="4"/>
    </row>
    <row r="31" spans="1:17" ht="62">
      <c r="A31" s="4">
        <v>26</v>
      </c>
      <c r="B31" s="7" t="s">
        <v>16</v>
      </c>
      <c r="C31" s="4" t="str">
        <f>HYPERLINK("http://data.overheid.nl/data/dataset/structuurvisie-seaport","Structuurvisie - Seaport")</f>
        <v>Structuurvisie - Seaport</v>
      </c>
      <c r="D31" s="7" t="s">
        <v>17</v>
      </c>
      <c r="E31" s="4" t="s">
        <v>18</v>
      </c>
      <c r="F31" s="2" t="s">
        <v>176</v>
      </c>
      <c r="G31" s="4" t="s">
        <v>48</v>
      </c>
      <c r="H31" s="7" t="s">
        <v>21</v>
      </c>
      <c r="I31" s="4" t="s">
        <v>22</v>
      </c>
      <c r="J31" s="6" t="s">
        <v>23</v>
      </c>
      <c r="K31" s="3" t="s">
        <v>19</v>
      </c>
      <c r="L31" s="7" t="s">
        <v>24</v>
      </c>
      <c r="M31" s="4" t="s">
        <v>25</v>
      </c>
      <c r="N31" s="2" t="s">
        <v>26</v>
      </c>
      <c r="O31" s="4">
        <v>2</v>
      </c>
      <c r="P31" s="2"/>
      <c r="Q31" s="4"/>
    </row>
    <row r="32" spans="1:17" ht="62">
      <c r="A32" s="4">
        <v>27</v>
      </c>
      <c r="B32" s="7" t="s">
        <v>16</v>
      </c>
      <c r="C32" s="4" t="str">
        <f>HYPERLINK("http://data.overheid.nl/data/dataset/structuurvisie-schiphol-landingsbanen","Structuurvisie - Schiphol landingsbanen")</f>
        <v>Structuurvisie - Schiphol landingsbanen</v>
      </c>
      <c r="D32" s="7" t="s">
        <v>17</v>
      </c>
      <c r="E32" s="4" t="s">
        <v>18</v>
      </c>
      <c r="F32" s="2" t="s">
        <v>176</v>
      </c>
      <c r="G32" s="4" t="s">
        <v>49</v>
      </c>
      <c r="H32" s="7" t="s">
        <v>21</v>
      </c>
      <c r="I32" s="4" t="s">
        <v>22</v>
      </c>
      <c r="J32" s="6" t="s">
        <v>23</v>
      </c>
      <c r="K32" s="3" t="s">
        <v>19</v>
      </c>
      <c r="L32" s="7" t="s">
        <v>24</v>
      </c>
      <c r="M32" s="4" t="s">
        <v>25</v>
      </c>
      <c r="N32" s="2" t="s">
        <v>26</v>
      </c>
      <c r="O32" s="4">
        <v>2</v>
      </c>
      <c r="P32" s="2"/>
      <c r="Q32" s="4"/>
    </row>
    <row r="33" spans="1:17" ht="77.5">
      <c r="A33" s="4">
        <v>28</v>
      </c>
      <c r="B33" s="7" t="s">
        <v>16</v>
      </c>
      <c r="C33" s="4" t="str">
        <f>HYPERLINK("http://data.overheid.nl/data/dataset/structuurvisie-regionale-waterkering","Structuurvisie - Regionale waterkering")</f>
        <v>Structuurvisie - Regionale waterkering</v>
      </c>
      <c r="D33" s="7" t="s">
        <v>17</v>
      </c>
      <c r="E33" s="4" t="s">
        <v>18</v>
      </c>
      <c r="F33" s="2" t="s">
        <v>176</v>
      </c>
      <c r="G33" s="4" t="s">
        <v>50</v>
      </c>
      <c r="H33" s="7" t="s">
        <v>21</v>
      </c>
      <c r="I33" s="4" t="s">
        <v>22</v>
      </c>
      <c r="J33" s="6" t="s">
        <v>23</v>
      </c>
      <c r="K33" s="3" t="s">
        <v>19</v>
      </c>
      <c r="L33" s="7" t="s">
        <v>24</v>
      </c>
      <c r="M33" s="4" t="s">
        <v>25</v>
      </c>
      <c r="N33" s="2" t="s">
        <v>26</v>
      </c>
      <c r="O33" s="4">
        <v>2</v>
      </c>
      <c r="P33" s="2"/>
      <c r="Q33" s="4"/>
    </row>
    <row r="34" spans="1:17" ht="62">
      <c r="A34" s="4">
        <v>29</v>
      </c>
      <c r="B34" s="7" t="s">
        <v>16</v>
      </c>
      <c r="C34" s="4" t="str">
        <f>HYPERLINK("http://data.overheid.nl/data/dataset/structuurvisie-regionaal-wegennet-rijk-nieuw-of-ingrijpende-reconstructie-indicatief","Structuurvisie - Regionaal wegennet (rijk) - nieuw of ingrijpende reconstructie (indicatief)")</f>
        <v>Structuurvisie - Regionaal wegennet (rijk) - nieuw of ingrijpende reconstructie (indicatief)</v>
      </c>
      <c r="D34" s="7" t="s">
        <v>17</v>
      </c>
      <c r="E34" s="4" t="s">
        <v>18</v>
      </c>
      <c r="F34" s="2" t="s">
        <v>176</v>
      </c>
      <c r="G34" s="4" t="s">
        <v>51</v>
      </c>
      <c r="H34" s="7" t="s">
        <v>21</v>
      </c>
      <c r="I34" s="4" t="s">
        <v>22</v>
      </c>
      <c r="J34" s="6" t="s">
        <v>23</v>
      </c>
      <c r="K34" s="3" t="s">
        <v>19</v>
      </c>
      <c r="L34" s="7" t="s">
        <v>24</v>
      </c>
      <c r="M34" s="4" t="s">
        <v>25</v>
      </c>
      <c r="N34" s="2" t="s">
        <v>26</v>
      </c>
      <c r="O34" s="4">
        <v>2</v>
      </c>
      <c r="P34" s="2"/>
      <c r="Q34" s="4"/>
    </row>
    <row r="35" spans="1:17" ht="62">
      <c r="A35" s="4">
        <v>30</v>
      </c>
      <c r="B35" s="7" t="s">
        <v>16</v>
      </c>
      <c r="C35" s="4" t="str">
        <f>HYPERLINK("http://data.overheid.nl/data/dataset/structuurvisie-regionaal-wegennet-rijk","Structuurvisie - Regionaal wegennet (rijk)")</f>
        <v>Structuurvisie - Regionaal wegennet (rijk)</v>
      </c>
      <c r="D35" s="7" t="s">
        <v>17</v>
      </c>
      <c r="E35" s="4" t="s">
        <v>18</v>
      </c>
      <c r="F35" s="2" t="s">
        <v>176</v>
      </c>
      <c r="G35" s="4" t="s">
        <v>51</v>
      </c>
      <c r="H35" s="7" t="s">
        <v>21</v>
      </c>
      <c r="I35" s="4" t="s">
        <v>22</v>
      </c>
      <c r="J35" s="6" t="s">
        <v>23</v>
      </c>
      <c r="K35" s="3" t="s">
        <v>19</v>
      </c>
      <c r="L35" s="7" t="s">
        <v>24</v>
      </c>
      <c r="M35" s="4" t="s">
        <v>25</v>
      </c>
      <c r="N35" s="2" t="s">
        <v>26</v>
      </c>
      <c r="O35" s="4">
        <v>2</v>
      </c>
      <c r="P35" s="2"/>
      <c r="Q35" s="4"/>
    </row>
    <row r="36" spans="1:17" ht="62">
      <c r="A36" s="4">
        <v>31</v>
      </c>
      <c r="B36" s="7" t="s">
        <v>16</v>
      </c>
      <c r="C36" s="4" t="str">
        <f>HYPERLINK("http://data.overheid.nl/data/dataset/structuurvisie-regionaal-wegennet-provincie-nieuw-of-ingrijpende-reconstructie-indicatief","Structuurvisie - Regionaal wegennet (provincie) - nieuw of ingrijpende reconstructie (indicatief)")</f>
        <v>Structuurvisie - Regionaal wegennet (provincie) - nieuw of ingrijpende reconstructie (indicatief)</v>
      </c>
      <c r="D36" s="7" t="s">
        <v>17</v>
      </c>
      <c r="E36" s="4" t="s">
        <v>18</v>
      </c>
      <c r="F36" s="2" t="s">
        <v>176</v>
      </c>
      <c r="G36" s="4" t="s">
        <v>51</v>
      </c>
      <c r="H36" s="7" t="s">
        <v>21</v>
      </c>
      <c r="I36" s="4" t="s">
        <v>22</v>
      </c>
      <c r="J36" s="6" t="s">
        <v>23</v>
      </c>
      <c r="K36" s="3" t="s">
        <v>19</v>
      </c>
      <c r="L36" s="7" t="s">
        <v>24</v>
      </c>
      <c r="M36" s="4" t="s">
        <v>25</v>
      </c>
      <c r="N36" s="2" t="s">
        <v>26</v>
      </c>
      <c r="O36" s="4">
        <v>2</v>
      </c>
      <c r="P36" s="2"/>
      <c r="Q36" s="4"/>
    </row>
    <row r="37" spans="1:17" ht="62">
      <c r="A37" s="4">
        <v>32</v>
      </c>
      <c r="B37" s="7" t="s">
        <v>16</v>
      </c>
      <c r="C37" s="4" t="str">
        <f>HYPERLINK("http://data.overheid.nl/data/dataset/structuurvisie-regionaal-wegennet-provincie","Structuurvisie - Regionaal wegennet (provincie)")</f>
        <v>Structuurvisie - Regionaal wegennet (provincie)</v>
      </c>
      <c r="D37" s="7" t="s">
        <v>17</v>
      </c>
      <c r="E37" s="4" t="s">
        <v>18</v>
      </c>
      <c r="F37" s="2" t="s">
        <v>176</v>
      </c>
      <c r="G37" s="4" t="s">
        <v>51</v>
      </c>
      <c r="H37" s="7" t="s">
        <v>21</v>
      </c>
      <c r="I37" s="4" t="s">
        <v>22</v>
      </c>
      <c r="J37" s="6" t="s">
        <v>23</v>
      </c>
      <c r="K37" s="3" t="s">
        <v>19</v>
      </c>
      <c r="L37" s="7" t="s">
        <v>24</v>
      </c>
      <c r="M37" s="4" t="s">
        <v>25</v>
      </c>
      <c r="N37" s="2" t="s">
        <v>26</v>
      </c>
      <c r="O37" s="4">
        <v>2</v>
      </c>
      <c r="P37" s="2"/>
      <c r="Q37" s="4"/>
    </row>
    <row r="38" spans="1:17" ht="62">
      <c r="A38" s="4">
        <v>33</v>
      </c>
      <c r="B38" s="7" t="s">
        <v>16</v>
      </c>
      <c r="C38" s="4" t="str">
        <f>HYPERLINK("http://data.overheid.nl/data/dataset/structuurvisie-regionaal-hov-nieuw-of-ingrijpende-reconstructie-indicatief","Structuurvisie - Regionaal HOV - nieuw of ingrijpende reconstructie (indicatief)")</f>
        <v>Structuurvisie - Regionaal HOV - nieuw of ingrijpende reconstructie (indicatief)</v>
      </c>
      <c r="D38" s="7" t="s">
        <v>17</v>
      </c>
      <c r="E38" s="4" t="s">
        <v>18</v>
      </c>
      <c r="F38" s="2" t="s">
        <v>176</v>
      </c>
      <c r="G38" s="4" t="s">
        <v>52</v>
      </c>
      <c r="H38" s="7" t="s">
        <v>21</v>
      </c>
      <c r="I38" s="4" t="s">
        <v>22</v>
      </c>
      <c r="J38" s="6" t="s">
        <v>23</v>
      </c>
      <c r="K38" s="3" t="s">
        <v>19</v>
      </c>
      <c r="L38" s="7" t="s">
        <v>24</v>
      </c>
      <c r="M38" s="4" t="s">
        <v>25</v>
      </c>
      <c r="N38" s="2" t="s">
        <v>26</v>
      </c>
      <c r="O38" s="4">
        <v>2</v>
      </c>
      <c r="P38" s="2"/>
      <c r="Q38" s="4"/>
    </row>
    <row r="39" spans="1:17" ht="62">
      <c r="A39" s="4">
        <v>34</v>
      </c>
      <c r="B39" s="7" t="s">
        <v>16</v>
      </c>
      <c r="C39" s="4" t="str">
        <f>HYPERLINK("http://data.overheid.nl/data/dataset/structuurvisie-regionaal-hov","Structuurvisie - Regionaal HOV")</f>
        <v>Structuurvisie - Regionaal HOV</v>
      </c>
      <c r="D39" s="7" t="s">
        <v>17</v>
      </c>
      <c r="E39" s="4" t="s">
        <v>18</v>
      </c>
      <c r="F39" s="2" t="s">
        <v>176</v>
      </c>
      <c r="G39" s="4" t="s">
        <v>52</v>
      </c>
      <c r="H39" s="7" t="s">
        <v>21</v>
      </c>
      <c r="I39" s="4" t="s">
        <v>22</v>
      </c>
      <c r="J39" s="6" t="s">
        <v>23</v>
      </c>
      <c r="K39" s="3" t="s">
        <v>19</v>
      </c>
      <c r="L39" s="7" t="s">
        <v>24</v>
      </c>
      <c r="M39" s="4" t="s">
        <v>25</v>
      </c>
      <c r="N39" s="2" t="s">
        <v>26</v>
      </c>
      <c r="O39" s="4">
        <v>2</v>
      </c>
      <c r="P39" s="2"/>
      <c r="Q39" s="4"/>
    </row>
    <row r="40" spans="1:17" ht="62">
      <c r="A40" s="4">
        <v>35</v>
      </c>
      <c r="B40" s="7" t="s">
        <v>16</v>
      </c>
      <c r="C40" s="4" t="str">
        <f>HYPERLINK("http://data.overheid.nl/data/dataset/structuurvisie-ov-knooppunt-potentiele-toegangspoort-naar-het-landschap","Structuurvisie - OV-knooppunt: potentiële toegangspoort naar het landschap")</f>
        <v>Structuurvisie - OV-knooppunt: potentiële toegangspoort naar het landschap</v>
      </c>
      <c r="D40" s="7" t="s">
        <v>17</v>
      </c>
      <c r="E40" s="4" t="s">
        <v>18</v>
      </c>
      <c r="F40" s="2" t="s">
        <v>176</v>
      </c>
      <c r="G40" s="4" t="s">
        <v>53</v>
      </c>
      <c r="H40" s="7" t="s">
        <v>21</v>
      </c>
      <c r="I40" s="4" t="s">
        <v>22</v>
      </c>
      <c r="J40" s="6" t="s">
        <v>23</v>
      </c>
      <c r="K40" s="3" t="s">
        <v>19</v>
      </c>
      <c r="L40" s="7" t="s">
        <v>24</v>
      </c>
      <c r="M40" s="4" t="s">
        <v>25</v>
      </c>
      <c r="N40" s="2" t="s">
        <v>26</v>
      </c>
      <c r="O40" s="4">
        <v>2</v>
      </c>
      <c r="P40" s="2"/>
      <c r="Q40" s="4"/>
    </row>
    <row r="41" spans="1:17" ht="93">
      <c r="A41" s="4">
        <v>36</v>
      </c>
      <c r="B41" s="7" t="s">
        <v>16</v>
      </c>
      <c r="C41" s="4" t="str">
        <f>HYPERLINK("http://data.overheid.nl/data/dataset/structuurvisie-overslaglocatie-niet-aan-basisnet","Structuurvisie - Overslaglocatie - niet aan basisnet")</f>
        <v>Structuurvisie - Overslaglocatie - niet aan basisnet</v>
      </c>
      <c r="D41" s="7" t="s">
        <v>17</v>
      </c>
      <c r="E41" s="4" t="s">
        <v>18</v>
      </c>
      <c r="F41" s="2" t="s">
        <v>176</v>
      </c>
      <c r="G41" s="4" t="s">
        <v>54</v>
      </c>
      <c r="H41" s="7" t="s">
        <v>21</v>
      </c>
      <c r="I41" s="4" t="s">
        <v>22</v>
      </c>
      <c r="J41" s="6" t="s">
        <v>23</v>
      </c>
      <c r="K41" s="3" t="s">
        <v>19</v>
      </c>
      <c r="L41" s="7" t="s">
        <v>24</v>
      </c>
      <c r="M41" s="4" t="s">
        <v>25</v>
      </c>
      <c r="N41" s="2" t="s">
        <v>26</v>
      </c>
      <c r="O41" s="4">
        <v>2</v>
      </c>
      <c r="P41" s="2"/>
      <c r="Q41" s="4"/>
    </row>
    <row r="42" spans="1:17" ht="93">
      <c r="A42" s="4">
        <v>37</v>
      </c>
      <c r="B42" s="7" t="s">
        <v>16</v>
      </c>
      <c r="C42" s="4" t="str">
        <f>HYPERLINK("http://data.overheid.nl/data/dataset/structuurvisie-overslaglocatie","Structuurvisie - Overslaglocatie")</f>
        <v>Structuurvisie - Overslaglocatie</v>
      </c>
      <c r="D42" s="7" t="s">
        <v>17</v>
      </c>
      <c r="E42" s="4" t="s">
        <v>18</v>
      </c>
      <c r="F42" s="2" t="s">
        <v>176</v>
      </c>
      <c r="G42" s="4" t="s">
        <v>54</v>
      </c>
      <c r="H42" s="7" t="s">
        <v>21</v>
      </c>
      <c r="I42" s="4" t="s">
        <v>22</v>
      </c>
      <c r="J42" s="6" t="s">
        <v>23</v>
      </c>
      <c r="K42" s="3" t="s">
        <v>19</v>
      </c>
      <c r="L42" s="7" t="s">
        <v>24</v>
      </c>
      <c r="M42" s="4" t="s">
        <v>25</v>
      </c>
      <c r="N42" s="2" t="s">
        <v>26</v>
      </c>
      <c r="O42" s="4">
        <v>2</v>
      </c>
      <c r="P42" s="2"/>
      <c r="Q42" s="4"/>
    </row>
    <row r="43" spans="1:17" ht="77.5">
      <c r="A43" s="4">
        <v>38</v>
      </c>
      <c r="B43" s="7" t="s">
        <v>16</v>
      </c>
      <c r="C43" s="4" t="str">
        <f>HYPERLINK("http://data.overheid.nl/data/dataset/structuurvisie-noorder-ij-en-zeedijk","Structuurvisie - Noorder IJ- en Zeedijk")</f>
        <v>Structuurvisie - Noorder IJ- en Zeedijk</v>
      </c>
      <c r="D43" s="7" t="s">
        <v>17</v>
      </c>
      <c r="E43" s="4" t="s">
        <v>18</v>
      </c>
      <c r="F43" s="2" t="s">
        <v>176</v>
      </c>
      <c r="G43" s="4" t="s">
        <v>34</v>
      </c>
      <c r="H43" s="7" t="s">
        <v>21</v>
      </c>
      <c r="I43" s="4" t="s">
        <v>22</v>
      </c>
      <c r="J43" s="6" t="s">
        <v>23</v>
      </c>
      <c r="K43" s="3" t="s">
        <v>19</v>
      </c>
      <c r="L43" s="7" t="s">
        <v>24</v>
      </c>
      <c r="M43" s="4" t="s">
        <v>25</v>
      </c>
      <c r="N43" s="2" t="s">
        <v>26</v>
      </c>
      <c r="O43" s="4">
        <v>2</v>
      </c>
      <c r="P43" s="2"/>
      <c r="Q43" s="4"/>
    </row>
    <row r="44" spans="1:17" ht="62">
      <c r="A44" s="4">
        <v>39</v>
      </c>
      <c r="B44" s="7" t="s">
        <v>16</v>
      </c>
      <c r="C44" s="4" t="str">
        <f>HYPERLINK("http://data.overheid.nl/data/dataset/structuurvisie-nieuwe-zeesluis-ijmuiden","Structuurvisie - Nieuwe zeesluis IJmuiden")</f>
        <v>Structuurvisie - Nieuwe zeesluis IJmuiden</v>
      </c>
      <c r="D44" s="7" t="s">
        <v>17</v>
      </c>
      <c r="E44" s="4" t="s">
        <v>18</v>
      </c>
      <c r="F44" s="2" t="s">
        <v>176</v>
      </c>
      <c r="G44" s="4" t="s">
        <v>55</v>
      </c>
      <c r="H44" s="7" t="s">
        <v>21</v>
      </c>
      <c r="I44" s="4" t="s">
        <v>22</v>
      </c>
      <c r="J44" s="6" t="s">
        <v>23</v>
      </c>
      <c r="K44" s="3" t="s">
        <v>19</v>
      </c>
      <c r="L44" s="7" t="s">
        <v>24</v>
      </c>
      <c r="M44" s="4" t="s">
        <v>25</v>
      </c>
      <c r="N44" s="2" t="s">
        <v>26</v>
      </c>
      <c r="O44" s="4">
        <v>2</v>
      </c>
      <c r="P44" s="2"/>
      <c r="Q44" s="4"/>
    </row>
    <row r="45" spans="1:17" ht="77.5">
      <c r="A45" s="4">
        <v>40</v>
      </c>
      <c r="B45" s="7" t="s">
        <v>16</v>
      </c>
      <c r="C45" s="4" t="str">
        <f>HYPERLINK("http://data.overheid.nl/data/dataset/structuurvisie-nieuwe-hollandse-waterlinie","Structuurvisie - Nieuwe Hollandse Waterlinie")</f>
        <v>Structuurvisie - Nieuwe Hollandse Waterlinie</v>
      </c>
      <c r="D45" s="7" t="s">
        <v>17</v>
      </c>
      <c r="E45" s="4" t="s">
        <v>18</v>
      </c>
      <c r="F45" s="2" t="s">
        <v>176</v>
      </c>
      <c r="G45" s="4" t="s">
        <v>34</v>
      </c>
      <c r="H45" s="7" t="s">
        <v>21</v>
      </c>
      <c r="I45" s="4" t="s">
        <v>22</v>
      </c>
      <c r="J45" s="6" t="s">
        <v>23</v>
      </c>
      <c r="K45" s="3" t="s">
        <v>19</v>
      </c>
      <c r="L45" s="7" t="s">
        <v>24</v>
      </c>
      <c r="M45" s="4" t="s">
        <v>25</v>
      </c>
      <c r="N45" s="2" t="s">
        <v>26</v>
      </c>
      <c r="O45" s="4">
        <v>2</v>
      </c>
      <c r="P45" s="2"/>
      <c r="Q45" s="4"/>
    </row>
    <row r="46" spans="1:17" ht="77.5">
      <c r="A46" s="4">
        <v>41</v>
      </c>
      <c r="B46" s="7" t="s">
        <v>16</v>
      </c>
      <c r="C46" s="4" t="str">
        <f>HYPERLINK("http://data.overheid.nl/data/dataset/structuurvisie-natuurverbindingen","Structuurvisie - Natuurverbindingen")</f>
        <v>Structuurvisie - Natuurverbindingen</v>
      </c>
      <c r="D46" s="7" t="s">
        <v>17</v>
      </c>
      <c r="E46" s="4" t="s">
        <v>18</v>
      </c>
      <c r="F46" s="2" t="s">
        <v>176</v>
      </c>
      <c r="G46" s="4" t="s">
        <v>56</v>
      </c>
      <c r="H46" s="7" t="s">
        <v>21</v>
      </c>
      <c r="I46" s="4" t="s">
        <v>22</v>
      </c>
      <c r="J46" s="6" t="s">
        <v>23</v>
      </c>
      <c r="K46" s="3" t="s">
        <v>19</v>
      </c>
      <c r="L46" s="7" t="s">
        <v>24</v>
      </c>
      <c r="M46" s="4" t="s">
        <v>25</v>
      </c>
      <c r="N46" s="2" t="s">
        <v>26</v>
      </c>
      <c r="O46" s="4">
        <v>2</v>
      </c>
      <c r="P46" s="2"/>
      <c r="Q46" s="4"/>
    </row>
    <row r="47" spans="1:17" ht="77.5">
      <c r="A47" s="4">
        <v>42</v>
      </c>
      <c r="B47" s="7" t="s">
        <v>16</v>
      </c>
      <c r="C47" s="4" t="str">
        <f>HYPERLINK("http://data.overheid.nl/data/dataset/structuurvisie-natuurnetwerk-nederland-nnn","Structuurvisie - Natuurnetwerk Nederland (NNN)")</f>
        <v>Structuurvisie - Natuurnetwerk Nederland (NNN)</v>
      </c>
      <c r="D47" s="7" t="s">
        <v>17</v>
      </c>
      <c r="E47" s="4" t="s">
        <v>18</v>
      </c>
      <c r="F47" s="2" t="s">
        <v>176</v>
      </c>
      <c r="G47" s="4" t="s">
        <v>57</v>
      </c>
      <c r="H47" s="7" t="s">
        <v>21</v>
      </c>
      <c r="I47" s="4" t="s">
        <v>22</v>
      </c>
      <c r="J47" s="6" t="s">
        <v>23</v>
      </c>
      <c r="K47" s="3" t="s">
        <v>19</v>
      </c>
      <c r="L47" s="7" t="s">
        <v>24</v>
      </c>
      <c r="M47" s="4" t="s">
        <v>25</v>
      </c>
      <c r="N47" s="2" t="s">
        <v>26</v>
      </c>
      <c r="O47" s="4">
        <v>2</v>
      </c>
      <c r="P47" s="2"/>
      <c r="Q47" s="4"/>
    </row>
    <row r="48" spans="1:17" ht="62">
      <c r="A48" s="4">
        <v>43</v>
      </c>
      <c r="B48" s="7" t="s">
        <v>16</v>
      </c>
      <c r="C48" s="4" t="str">
        <f>HYPERLINK("http://data.overheid.nl/data/dataset/structuurvisie-natura2000-gebied","Structuurvisie - Natura2000-gebied")</f>
        <v>Structuurvisie - Natura2000-gebied</v>
      </c>
      <c r="D48" s="7" t="s">
        <v>17</v>
      </c>
      <c r="E48" s="4" t="s">
        <v>18</v>
      </c>
      <c r="F48" s="2" t="s">
        <v>176</v>
      </c>
      <c r="G48" s="4" t="s">
        <v>58</v>
      </c>
      <c r="H48" s="7" t="s">
        <v>21</v>
      </c>
      <c r="I48" s="4" t="s">
        <v>22</v>
      </c>
      <c r="J48" s="6" t="s">
        <v>23</v>
      </c>
      <c r="K48" s="3" t="s">
        <v>19</v>
      </c>
      <c r="L48" s="7" t="s">
        <v>24</v>
      </c>
      <c r="M48" s="4" t="s">
        <v>25</v>
      </c>
      <c r="N48" s="2" t="s">
        <v>26</v>
      </c>
      <c r="O48" s="4">
        <v>2</v>
      </c>
      <c r="P48" s="2"/>
      <c r="Q48" s="4"/>
    </row>
    <row r="49" spans="1:17" ht="155">
      <c r="A49" s="4">
        <v>44</v>
      </c>
      <c r="B49" s="7" t="s">
        <v>16</v>
      </c>
      <c r="C49" s="4" t="str">
        <f>HYPERLINK("http://data.overheid.nl/data/dataset/structuurvisie-nationaal-park","Structuurvisie - Nationaal park")</f>
        <v>Structuurvisie - Nationaal park</v>
      </c>
      <c r="D49" s="7" t="s">
        <v>17</v>
      </c>
      <c r="E49" s="4" t="s">
        <v>18</v>
      </c>
      <c r="F49" s="2" t="s">
        <v>176</v>
      </c>
      <c r="G49" s="4" t="s">
        <v>59</v>
      </c>
      <c r="H49" s="7" t="s">
        <v>21</v>
      </c>
      <c r="I49" s="4" t="s">
        <v>22</v>
      </c>
      <c r="J49" s="6" t="s">
        <v>23</v>
      </c>
      <c r="K49" s="3" t="s">
        <v>19</v>
      </c>
      <c r="L49" s="7" t="s">
        <v>24</v>
      </c>
      <c r="M49" s="4" t="s">
        <v>25</v>
      </c>
      <c r="N49" s="2" t="s">
        <v>26</v>
      </c>
      <c r="O49" s="4">
        <v>2</v>
      </c>
      <c r="P49" s="2"/>
      <c r="Q49" s="4"/>
    </row>
    <row r="50" spans="1:17" ht="62">
      <c r="A50" s="4">
        <v>45</v>
      </c>
      <c r="B50" s="7" t="s">
        <v>16</v>
      </c>
      <c r="C50" s="4" t="str">
        <f>HYPERLINK("http://data.overheid.nl/data/dataset/structuurvisie-mogelijke-uitbreidingslocatie-haven-vanaf-2020-01","Structuurvisie - Mogelijke uitbreidingslocatie haven vanaf 2020")</f>
        <v>Structuurvisie - Mogelijke uitbreidingslocatie haven vanaf 2020</v>
      </c>
      <c r="D50" s="7" t="s">
        <v>17</v>
      </c>
      <c r="E50" s="4" t="s">
        <v>18</v>
      </c>
      <c r="F50" s="2" t="s">
        <v>176</v>
      </c>
      <c r="G50" s="4" t="s">
        <v>60</v>
      </c>
      <c r="H50" s="7" t="s">
        <v>21</v>
      </c>
      <c r="I50" s="4" t="s">
        <v>22</v>
      </c>
      <c r="J50" s="6" t="s">
        <v>23</v>
      </c>
      <c r="K50" s="3" t="s">
        <v>19</v>
      </c>
      <c r="L50" s="7" t="s">
        <v>24</v>
      </c>
      <c r="M50" s="4" t="s">
        <v>25</v>
      </c>
      <c r="N50" s="2" t="s">
        <v>26</v>
      </c>
      <c r="O50" s="4">
        <v>2</v>
      </c>
      <c r="P50" s="2"/>
      <c r="Q50" s="4"/>
    </row>
    <row r="51" spans="1:17" ht="62">
      <c r="A51" s="4">
        <v>46</v>
      </c>
      <c r="B51" s="7" t="s">
        <v>16</v>
      </c>
      <c r="C51" s="4" t="str">
        <f>HYPERLINK("http://data.overheid.nl/data/dataset/structuurvisie-luchthavengebied-schiphol","Structuurvisie - Luchthavengebied Schiphol")</f>
        <v>Structuurvisie - Luchthavengebied Schiphol</v>
      </c>
      <c r="D51" s="7" t="s">
        <v>17</v>
      </c>
      <c r="E51" s="4" t="s">
        <v>18</v>
      </c>
      <c r="F51" s="2" t="s">
        <v>176</v>
      </c>
      <c r="G51" s="4" t="s">
        <v>61</v>
      </c>
      <c r="H51" s="7" t="s">
        <v>21</v>
      </c>
      <c r="I51" s="4" t="s">
        <v>22</v>
      </c>
      <c r="J51" s="6" t="s">
        <v>23</v>
      </c>
      <c r="K51" s="3" t="s">
        <v>19</v>
      </c>
      <c r="L51" s="7" t="s">
        <v>24</v>
      </c>
      <c r="M51" s="4" t="s">
        <v>25</v>
      </c>
      <c r="N51" s="2" t="s">
        <v>26</v>
      </c>
      <c r="O51" s="4">
        <v>2</v>
      </c>
      <c r="P51" s="2"/>
      <c r="Q51" s="4"/>
    </row>
    <row r="52" spans="1:17" ht="77.5">
      <c r="A52" s="4">
        <v>47</v>
      </c>
      <c r="B52" s="7" t="s">
        <v>16</v>
      </c>
      <c r="C52" s="4" t="str">
        <f>HYPERLINK("http://data.overheid.nl/data/dataset/structuurvisie-linieforten-01","Structuurvisie - Linieforten")</f>
        <v>Structuurvisie - Linieforten</v>
      </c>
      <c r="D52" s="7" t="s">
        <v>17</v>
      </c>
      <c r="E52" s="4" t="s">
        <v>18</v>
      </c>
      <c r="F52" s="2" t="s">
        <v>176</v>
      </c>
      <c r="G52" s="4" t="s">
        <v>34</v>
      </c>
      <c r="H52" s="7" t="s">
        <v>21</v>
      </c>
      <c r="I52" s="4" t="s">
        <v>22</v>
      </c>
      <c r="J52" s="6" t="s">
        <v>23</v>
      </c>
      <c r="K52" s="3" t="s">
        <v>19</v>
      </c>
      <c r="L52" s="7" t="s">
        <v>24</v>
      </c>
      <c r="M52" s="4" t="s">
        <v>25</v>
      </c>
      <c r="N52" s="2" t="s">
        <v>26</v>
      </c>
      <c r="O52" s="4">
        <v>2</v>
      </c>
      <c r="P52" s="2"/>
      <c r="Q52" s="4"/>
    </row>
    <row r="53" spans="1:17" ht="77.5">
      <c r="A53" s="4">
        <v>48</v>
      </c>
      <c r="B53" s="7" t="s">
        <v>16</v>
      </c>
      <c r="C53" s="4" t="str">
        <f>HYPERLINK("http://data.overheid.nl/data/dataset/structuurvisie-landschapstypologie","Structuurvisie - Landschapstypologie")</f>
        <v>Structuurvisie - Landschapstypologie</v>
      </c>
      <c r="D53" s="7" t="s">
        <v>17</v>
      </c>
      <c r="E53" s="4" t="s">
        <v>18</v>
      </c>
      <c r="F53" s="2" t="s">
        <v>176</v>
      </c>
      <c r="G53" s="4" t="s">
        <v>34</v>
      </c>
      <c r="H53" s="7" t="s">
        <v>21</v>
      </c>
      <c r="I53" s="4" t="s">
        <v>22</v>
      </c>
      <c r="J53" s="6" t="s">
        <v>23</v>
      </c>
      <c r="K53" s="3" t="s">
        <v>19</v>
      </c>
      <c r="L53" s="7" t="s">
        <v>24</v>
      </c>
      <c r="M53" s="4" t="s">
        <v>25</v>
      </c>
      <c r="N53" s="2" t="s">
        <v>26</v>
      </c>
      <c r="O53" s="4">
        <v>2</v>
      </c>
      <c r="P53" s="2"/>
      <c r="Q53" s="4"/>
    </row>
    <row r="54" spans="1:17" ht="108.5">
      <c r="A54" s="4">
        <v>49</v>
      </c>
      <c r="B54" s="7" t="s">
        <v>16</v>
      </c>
      <c r="C54" s="4" t="str">
        <f>HYPERLINK("http://data.overheid.nl/data/dataset/structuurvisie-landbouwgebieden","Structuurvisie - Landbouwgebieden")</f>
        <v>Structuurvisie - Landbouwgebieden</v>
      </c>
      <c r="D54" s="7" t="s">
        <v>17</v>
      </c>
      <c r="E54" s="4" t="s">
        <v>18</v>
      </c>
      <c r="F54" s="2" t="s">
        <v>176</v>
      </c>
      <c r="G54" s="4" t="s">
        <v>62</v>
      </c>
      <c r="H54" s="7" t="s">
        <v>21</v>
      </c>
      <c r="I54" s="4" t="s">
        <v>22</v>
      </c>
      <c r="J54" s="6" t="s">
        <v>23</v>
      </c>
      <c r="K54" s="3" t="s">
        <v>19</v>
      </c>
      <c r="L54" s="7" t="s">
        <v>24</v>
      </c>
      <c r="M54" s="4" t="s">
        <v>25</v>
      </c>
      <c r="N54" s="2" t="s">
        <v>26</v>
      </c>
      <c r="O54" s="4">
        <v>2</v>
      </c>
      <c r="P54" s="2"/>
      <c r="Q54" s="4"/>
    </row>
    <row r="55" spans="1:17" ht="62">
      <c r="A55" s="4">
        <v>50</v>
      </c>
      <c r="B55" s="7" t="s">
        <v>16</v>
      </c>
      <c r="C55" s="4" t="str">
        <f>HYPERLINK("http://data.overheid.nl/data/dataset/structuurvisie-kustplaats","Structuurvisie - Kustplaats")</f>
        <v>Structuurvisie - Kustplaats</v>
      </c>
      <c r="D55" s="7" t="s">
        <v>17</v>
      </c>
      <c r="E55" s="4" t="s">
        <v>18</v>
      </c>
      <c r="F55" s="2" t="s">
        <v>176</v>
      </c>
      <c r="G55" s="4" t="s">
        <v>63</v>
      </c>
      <c r="H55" s="7" t="s">
        <v>21</v>
      </c>
      <c r="I55" s="4" t="s">
        <v>22</v>
      </c>
      <c r="J55" s="6" t="s">
        <v>23</v>
      </c>
      <c r="K55" s="3" t="s">
        <v>19</v>
      </c>
      <c r="L55" s="7" t="s">
        <v>24</v>
      </c>
      <c r="M55" s="4" t="s">
        <v>25</v>
      </c>
      <c r="N55" s="2" t="s">
        <v>26</v>
      </c>
      <c r="O55" s="4">
        <v>2</v>
      </c>
      <c r="P55" s="2"/>
      <c r="Q55" s="4"/>
    </row>
    <row r="56" spans="1:17" ht="77.5">
      <c r="A56" s="4">
        <v>51</v>
      </c>
      <c r="B56" s="7" t="s">
        <v>16</v>
      </c>
      <c r="C56" s="4" t="str">
        <f>HYPERLINK("http://data.overheid.nl/data/dataset/structuurvisie-kleinschalige-oplossingen-voor-duurzame-energie","Structuurvisie - Kleinschalige oplossingen voor duurzame energie")</f>
        <v>Structuurvisie - Kleinschalige oplossingen voor duurzame energie</v>
      </c>
      <c r="D56" s="7" t="s">
        <v>17</v>
      </c>
      <c r="E56" s="4" t="s">
        <v>18</v>
      </c>
      <c r="F56" s="2" t="s">
        <v>176</v>
      </c>
      <c r="G56" s="4" t="s">
        <v>64</v>
      </c>
      <c r="H56" s="7" t="s">
        <v>21</v>
      </c>
      <c r="I56" s="4" t="s">
        <v>22</v>
      </c>
      <c r="J56" s="6" t="s">
        <v>23</v>
      </c>
      <c r="K56" s="3" t="s">
        <v>19</v>
      </c>
      <c r="L56" s="7" t="s">
        <v>24</v>
      </c>
      <c r="M56" s="4" t="s">
        <v>25</v>
      </c>
      <c r="N56" s="2" t="s">
        <v>26</v>
      </c>
      <c r="O56" s="4">
        <v>2</v>
      </c>
      <c r="P56" s="2"/>
      <c r="Q56" s="4"/>
    </row>
    <row r="57" spans="1:17" ht="62">
      <c r="A57" s="4">
        <v>52</v>
      </c>
      <c r="B57" s="7" t="s">
        <v>16</v>
      </c>
      <c r="C57" s="4" t="str">
        <f>HYPERLINK("http://data.overheid.nl/data/dataset/structuurvisie-ijsselmeer","Structuurvisie - IJsselmeer")</f>
        <v>Structuurvisie - IJsselmeer</v>
      </c>
      <c r="D57" s="7" t="s">
        <v>17</v>
      </c>
      <c r="E57" s="4" t="s">
        <v>18</v>
      </c>
      <c r="F57" s="2" t="s">
        <v>176</v>
      </c>
      <c r="G57" s="4" t="s">
        <v>65</v>
      </c>
      <c r="H57" s="7" t="s">
        <v>21</v>
      </c>
      <c r="I57" s="4" t="s">
        <v>22</v>
      </c>
      <c r="J57" s="6" t="s">
        <v>23</v>
      </c>
      <c r="K57" s="3" t="s">
        <v>19</v>
      </c>
      <c r="L57" s="7" t="s">
        <v>24</v>
      </c>
      <c r="M57" s="4" t="s">
        <v>25</v>
      </c>
      <c r="N57" s="2" t="s">
        <v>26</v>
      </c>
      <c r="O57" s="4">
        <v>2</v>
      </c>
      <c r="P57" s="2"/>
      <c r="Q57" s="4"/>
    </row>
    <row r="58" spans="1:17" ht="62">
      <c r="A58" s="4">
        <v>53</v>
      </c>
      <c r="B58" s="7" t="s">
        <v>16</v>
      </c>
      <c r="C58" s="4" t="str">
        <f>HYPERLINK("http://data.overheid.nl/data/dataset/structuurvisie-hondsbossche-en-pettemer-zeewering","Structuurvisie - Hondsbossche en Pettemer zeewering")</f>
        <v>Structuurvisie - Hondsbossche en Pettemer zeewering</v>
      </c>
      <c r="D58" s="7" t="s">
        <v>17</v>
      </c>
      <c r="E58" s="4" t="s">
        <v>18</v>
      </c>
      <c r="F58" s="2" t="s">
        <v>176</v>
      </c>
      <c r="G58" s="4" t="s">
        <v>66</v>
      </c>
      <c r="H58" s="7" t="s">
        <v>21</v>
      </c>
      <c r="I58" s="4" t="s">
        <v>22</v>
      </c>
      <c r="J58" s="6" t="s">
        <v>23</v>
      </c>
      <c r="K58" s="3" t="s">
        <v>19</v>
      </c>
      <c r="L58" s="7" t="s">
        <v>24</v>
      </c>
      <c r="M58" s="4" t="s">
        <v>25</v>
      </c>
      <c r="N58" s="2" t="s">
        <v>26</v>
      </c>
      <c r="O58" s="4">
        <v>2</v>
      </c>
      <c r="P58" s="2"/>
      <c r="Q58" s="4"/>
    </row>
    <row r="59" spans="1:17" ht="62">
      <c r="A59" s="4">
        <v>54</v>
      </c>
      <c r="B59" s="7" t="s">
        <v>16</v>
      </c>
      <c r="C59" s="4" t="str">
        <f>HYPERLINK("http://data.overheid.nl/data/dataset/structuurvisie-herstructureringsgebied-windenergie-op-land","Structuurvisie - Herstructureringsgebied windenergie op land")</f>
        <v>Structuurvisie - Herstructureringsgebied windenergie op land</v>
      </c>
      <c r="D59" s="7" t="s">
        <v>17</v>
      </c>
      <c r="E59" s="4" t="s">
        <v>18</v>
      </c>
      <c r="F59" s="2" t="s">
        <v>176</v>
      </c>
      <c r="G59" s="4" t="s">
        <v>67</v>
      </c>
      <c r="H59" s="7" t="s">
        <v>21</v>
      </c>
      <c r="I59" s="4" t="s">
        <v>22</v>
      </c>
      <c r="J59" s="6" t="s">
        <v>23</v>
      </c>
      <c r="K59" s="3" t="s">
        <v>19</v>
      </c>
      <c r="L59" s="7" t="s">
        <v>24</v>
      </c>
      <c r="M59" s="4" t="s">
        <v>25</v>
      </c>
      <c r="N59" s="2" t="s">
        <v>26</v>
      </c>
      <c r="O59" s="4">
        <v>2</v>
      </c>
      <c r="P59" s="2"/>
      <c r="Q59" s="4"/>
    </row>
    <row r="60" spans="1:17" ht="77.5">
      <c r="A60" s="4">
        <v>55</v>
      </c>
      <c r="B60" s="7" t="s">
        <v>16</v>
      </c>
      <c r="C60" s="4" t="str">
        <f>HYPERLINK("http://data.overheid.nl/data/dataset/structuurvisie-grote-wateren","Structuurvisie - Grote wateren")</f>
        <v>Structuurvisie - Grote wateren</v>
      </c>
      <c r="D60" s="7" t="s">
        <v>17</v>
      </c>
      <c r="E60" s="4" t="s">
        <v>18</v>
      </c>
      <c r="F60" s="2" t="s">
        <v>176</v>
      </c>
      <c r="G60" s="4" t="s">
        <v>34</v>
      </c>
      <c r="H60" s="7" t="s">
        <v>21</v>
      </c>
      <c r="I60" s="4" t="s">
        <v>22</v>
      </c>
      <c r="J60" s="6" t="s">
        <v>23</v>
      </c>
      <c r="K60" s="3" t="s">
        <v>19</v>
      </c>
      <c r="L60" s="7" t="s">
        <v>24</v>
      </c>
      <c r="M60" s="4" t="s">
        <v>25</v>
      </c>
      <c r="N60" s="2" t="s">
        <v>26</v>
      </c>
      <c r="O60" s="4">
        <v>2</v>
      </c>
      <c r="P60" s="2"/>
      <c r="Q60" s="4"/>
    </row>
    <row r="61" spans="1:17" ht="62">
      <c r="A61" s="4">
        <v>56</v>
      </c>
      <c r="B61" s="7" t="s">
        <v>16</v>
      </c>
      <c r="C61" s="4" t="str">
        <f>HYPERLINK("http://data.overheid.nl/data/dataset/structuurvisie-grootschalige-waterberging","Structuurvisie - Grootschalige waterberging")</f>
        <v>Structuurvisie - Grootschalige waterberging</v>
      </c>
      <c r="D61" s="7" t="s">
        <v>17</v>
      </c>
      <c r="E61" s="4" t="s">
        <v>18</v>
      </c>
      <c r="F61" s="2" t="s">
        <v>176</v>
      </c>
      <c r="G61" s="4" t="s">
        <v>68</v>
      </c>
      <c r="H61" s="7" t="s">
        <v>21</v>
      </c>
      <c r="I61" s="4" t="s">
        <v>22</v>
      </c>
      <c r="J61" s="6" t="s">
        <v>23</v>
      </c>
      <c r="K61" s="3" t="s">
        <v>19</v>
      </c>
      <c r="L61" s="7" t="s">
        <v>24</v>
      </c>
      <c r="M61" s="4" t="s">
        <v>25</v>
      </c>
      <c r="N61" s="2" t="s">
        <v>26</v>
      </c>
      <c r="O61" s="4">
        <v>2</v>
      </c>
      <c r="P61" s="2"/>
      <c r="Q61" s="4"/>
    </row>
    <row r="62" spans="1:17" ht="62">
      <c r="A62" s="4">
        <v>57</v>
      </c>
      <c r="B62" s="7" t="s">
        <v>16</v>
      </c>
      <c r="C62" s="4" t="str">
        <f>HYPERLINK("http://data.overheid.nl/data/dataset/structuurvisie-groene-hart","Structuurvisie - Groene hart")</f>
        <v>Structuurvisie - Groene hart</v>
      </c>
      <c r="D62" s="7" t="s">
        <v>17</v>
      </c>
      <c r="E62" s="4" t="s">
        <v>18</v>
      </c>
      <c r="F62" s="2" t="s">
        <v>176</v>
      </c>
      <c r="G62" s="4" t="s">
        <v>69</v>
      </c>
      <c r="H62" s="7" t="s">
        <v>21</v>
      </c>
      <c r="I62" s="4" t="s">
        <v>22</v>
      </c>
      <c r="J62" s="6" t="s">
        <v>23</v>
      </c>
      <c r="K62" s="3" t="s">
        <v>19</v>
      </c>
      <c r="L62" s="7" t="s">
        <v>24</v>
      </c>
      <c r="M62" s="4" t="s">
        <v>25</v>
      </c>
      <c r="N62" s="2" t="s">
        <v>26</v>
      </c>
      <c r="O62" s="4">
        <v>2</v>
      </c>
      <c r="P62" s="2"/>
      <c r="Q62" s="4"/>
    </row>
    <row r="63" spans="1:17" ht="77.5">
      <c r="A63" s="4">
        <v>58</v>
      </c>
      <c r="B63" s="7" t="s">
        <v>16</v>
      </c>
      <c r="C63" s="4" t="str">
        <f>HYPERLINK("http://data.overheid.nl/data/dataset/structuurvisie-glastuinbouwconcentratiegebied","Structuurvisie - Glastuinbouwconcentratiegebied")</f>
        <v>Structuurvisie - Glastuinbouwconcentratiegebied</v>
      </c>
      <c r="D63" s="7" t="s">
        <v>17</v>
      </c>
      <c r="E63" s="4" t="s">
        <v>18</v>
      </c>
      <c r="F63" s="2" t="s">
        <v>176</v>
      </c>
      <c r="G63" s="4" t="s">
        <v>70</v>
      </c>
      <c r="H63" s="7" t="s">
        <v>21</v>
      </c>
      <c r="I63" s="4" t="s">
        <v>22</v>
      </c>
      <c r="J63" s="6" t="s">
        <v>23</v>
      </c>
      <c r="K63" s="3" t="s">
        <v>19</v>
      </c>
      <c r="L63" s="7" t="s">
        <v>24</v>
      </c>
      <c r="M63" s="4" t="s">
        <v>25</v>
      </c>
      <c r="N63" s="2" t="s">
        <v>26</v>
      </c>
      <c r="O63" s="4">
        <v>2</v>
      </c>
      <c r="P63" s="2"/>
      <c r="Q63" s="4"/>
    </row>
    <row r="64" spans="1:17" ht="77.5">
      <c r="A64" s="4">
        <v>59</v>
      </c>
      <c r="B64" s="7" t="s">
        <v>16</v>
      </c>
      <c r="C64" s="4" t="str">
        <f>HYPERLINK("http://data.overheid.nl/data/dataset/structuurvisie-geplande-versterkingen-primaire-waterkeringen-2010-2015","Structuurvisie - Geplande versterkingen primaire waterkeringen 2010-2015")</f>
        <v>Structuurvisie - Geplande versterkingen primaire waterkeringen 2010-2015</v>
      </c>
      <c r="D64" s="7" t="s">
        <v>17</v>
      </c>
      <c r="E64" s="4" t="s">
        <v>18</v>
      </c>
      <c r="F64" s="2" t="s">
        <v>176</v>
      </c>
      <c r="G64" s="4" t="s">
        <v>71</v>
      </c>
      <c r="H64" s="7" t="s">
        <v>21</v>
      </c>
      <c r="I64" s="4" t="s">
        <v>22</v>
      </c>
      <c r="J64" s="6" t="s">
        <v>23</v>
      </c>
      <c r="K64" s="3" t="s">
        <v>19</v>
      </c>
      <c r="L64" s="7" t="s">
        <v>24</v>
      </c>
      <c r="M64" s="4" t="s">
        <v>25</v>
      </c>
      <c r="N64" s="2" t="s">
        <v>26</v>
      </c>
      <c r="O64" s="4">
        <v>2</v>
      </c>
      <c r="P64" s="2"/>
      <c r="Q64" s="4"/>
    </row>
    <row r="65" spans="1:17" ht="77.5">
      <c r="A65" s="4">
        <v>60</v>
      </c>
      <c r="B65" s="7" t="s">
        <v>16</v>
      </c>
      <c r="C65" s="4" t="str">
        <f>HYPERLINK("http://data.overheid.nl/data/dataset/structuurvisie-gebiedsgerichte-aanpak-bereikbaarheid","Structuurvisie - Gebiedsgerichte aanpak bereikbaarheid")</f>
        <v>Structuurvisie - Gebiedsgerichte aanpak bereikbaarheid</v>
      </c>
      <c r="D65" s="7" t="s">
        <v>17</v>
      </c>
      <c r="E65" s="4" t="s">
        <v>18</v>
      </c>
      <c r="F65" s="2" t="s">
        <v>176</v>
      </c>
      <c r="G65" s="4" t="s">
        <v>72</v>
      </c>
      <c r="H65" s="7" t="s">
        <v>21</v>
      </c>
      <c r="I65" s="4" t="s">
        <v>22</v>
      </c>
      <c r="J65" s="6" t="s">
        <v>23</v>
      </c>
      <c r="K65" s="3" t="s">
        <v>19</v>
      </c>
      <c r="L65" s="7" t="s">
        <v>24</v>
      </c>
      <c r="M65" s="4" t="s">
        <v>25</v>
      </c>
      <c r="N65" s="2" t="s">
        <v>26</v>
      </c>
      <c r="O65" s="4">
        <v>2</v>
      </c>
      <c r="P65" s="2"/>
      <c r="Q65" s="4"/>
    </row>
    <row r="66" spans="1:17" ht="139.5">
      <c r="A66" s="4">
        <v>61</v>
      </c>
      <c r="B66" s="7" t="s">
        <v>16</v>
      </c>
      <c r="C66" s="4" t="str">
        <f>HYPERLINK("http://data.overheid.nl/data/dataset/structuurvisie-fijnmazige-waterberging","Structuurvisie - Fijnmazige waterberging")</f>
        <v>Structuurvisie - Fijnmazige waterberging</v>
      </c>
      <c r="D66" s="7" t="s">
        <v>17</v>
      </c>
      <c r="E66" s="4" t="s">
        <v>18</v>
      </c>
      <c r="F66" s="2" t="s">
        <v>176</v>
      </c>
      <c r="G66" s="4" t="s">
        <v>73</v>
      </c>
      <c r="H66" s="7" t="s">
        <v>21</v>
      </c>
      <c r="I66" s="4" t="s">
        <v>22</v>
      </c>
      <c r="J66" s="6" t="s">
        <v>23</v>
      </c>
      <c r="K66" s="3" t="s">
        <v>19</v>
      </c>
      <c r="L66" s="7" t="s">
        <v>24</v>
      </c>
      <c r="M66" s="4" t="s">
        <v>25</v>
      </c>
      <c r="N66" s="2" t="s">
        <v>26</v>
      </c>
      <c r="O66" s="4">
        <v>2</v>
      </c>
      <c r="P66" s="2"/>
      <c r="Q66" s="4"/>
    </row>
    <row r="67" spans="1:17" ht="62">
      <c r="A67" s="4">
        <v>62</v>
      </c>
      <c r="B67" s="7" t="s">
        <v>16</v>
      </c>
      <c r="C67" s="4" t="str">
        <f>HYPERLINK("http://data.overheid.nl/data/dataset/structuurvisie-fietsnetwerk","Structuurvisie - Fietsnetwerk")</f>
        <v>Structuurvisie - Fietsnetwerk</v>
      </c>
      <c r="D67" s="7" t="s">
        <v>17</v>
      </c>
      <c r="E67" s="4" t="s">
        <v>18</v>
      </c>
      <c r="F67" s="2" t="s">
        <v>176</v>
      </c>
      <c r="G67" s="4" t="s">
        <v>74</v>
      </c>
      <c r="H67" s="7" t="s">
        <v>21</v>
      </c>
      <c r="I67" s="4" t="s">
        <v>22</v>
      </c>
      <c r="J67" s="6" t="s">
        <v>23</v>
      </c>
      <c r="K67" s="3" t="s">
        <v>19</v>
      </c>
      <c r="L67" s="7" t="s">
        <v>24</v>
      </c>
      <c r="M67" s="4" t="s">
        <v>25</v>
      </c>
      <c r="N67" s="2" t="s">
        <v>26</v>
      </c>
      <c r="O67" s="4">
        <v>2</v>
      </c>
      <c r="P67" s="2"/>
      <c r="Q67" s="4"/>
    </row>
    <row r="68" spans="1:17" ht="93">
      <c r="A68" s="4">
        <v>63</v>
      </c>
      <c r="B68" s="7" t="s">
        <v>16</v>
      </c>
      <c r="C68" s="4" t="str">
        <f>HYPERLINK("http://data.overheid.nl/data/dataset/structuurvisie-efficenter-benutten-ov-knooppunt","Structuurvisie - Efficënter benutten OV-knooppunt")</f>
        <v>Structuurvisie - Efficënter benutten OV-knooppunt</v>
      </c>
      <c r="D68" s="7" t="s">
        <v>17</v>
      </c>
      <c r="E68" s="4" t="s">
        <v>18</v>
      </c>
      <c r="F68" s="2" t="s">
        <v>176</v>
      </c>
      <c r="G68" s="4" t="s">
        <v>75</v>
      </c>
      <c r="H68" s="7" t="s">
        <v>21</v>
      </c>
      <c r="I68" s="4" t="s">
        <v>22</v>
      </c>
      <c r="J68" s="6" t="s">
        <v>23</v>
      </c>
      <c r="K68" s="3" t="s">
        <v>19</v>
      </c>
      <c r="L68" s="7" t="s">
        <v>24</v>
      </c>
      <c r="M68" s="4" t="s">
        <v>25</v>
      </c>
      <c r="N68" s="2" t="s">
        <v>26</v>
      </c>
      <c r="O68" s="4">
        <v>2</v>
      </c>
      <c r="P68" s="2"/>
      <c r="Q68" s="4"/>
    </row>
    <row r="69" spans="1:17" ht="62">
      <c r="A69" s="4">
        <v>64</v>
      </c>
      <c r="B69" s="7" t="s">
        <v>16</v>
      </c>
      <c r="C69" s="4" t="str">
        <f>HYPERLINK("http://data.overheid.nl/data/dataset/structuurvisie-calamiteitenberging-ronde-hoep","Structuurvisie - Calamiteitenberging Ronde Hoep")</f>
        <v>Structuurvisie - Calamiteitenberging Ronde Hoep</v>
      </c>
      <c r="D69" s="7" t="s">
        <v>17</v>
      </c>
      <c r="E69" s="4" t="s">
        <v>18</v>
      </c>
      <c r="F69" s="2" t="s">
        <v>176</v>
      </c>
      <c r="G69" s="4" t="s">
        <v>76</v>
      </c>
      <c r="H69" s="7" t="s">
        <v>21</v>
      </c>
      <c r="I69" s="4" t="s">
        <v>22</v>
      </c>
      <c r="J69" s="6" t="s">
        <v>23</v>
      </c>
      <c r="K69" s="3" t="s">
        <v>19</v>
      </c>
      <c r="L69" s="7" t="s">
        <v>24</v>
      </c>
      <c r="M69" s="4" t="s">
        <v>25</v>
      </c>
      <c r="N69" s="2" t="s">
        <v>26</v>
      </c>
      <c r="O69" s="4">
        <v>2</v>
      </c>
      <c r="P69" s="2"/>
      <c r="Q69" s="4"/>
    </row>
    <row r="70" spans="1:17" ht="62">
      <c r="A70" s="4">
        <v>65</v>
      </c>
      <c r="B70" s="7" t="s">
        <v>16</v>
      </c>
      <c r="C70" s="4" t="str">
        <f>HYPERLINK("http://data.overheid.nl/data/dataset/structuurvisie-bufferzone","Structuurvisie - Bufferzone")</f>
        <v>Structuurvisie - Bufferzone</v>
      </c>
      <c r="D70" s="7" t="s">
        <v>17</v>
      </c>
      <c r="E70" s="4" t="s">
        <v>18</v>
      </c>
      <c r="F70" s="2" t="s">
        <v>176</v>
      </c>
      <c r="G70" s="4" t="s">
        <v>77</v>
      </c>
      <c r="H70" s="7" t="s">
        <v>21</v>
      </c>
      <c r="I70" s="4" t="s">
        <v>22</v>
      </c>
      <c r="J70" s="6" t="s">
        <v>23</v>
      </c>
      <c r="K70" s="3" t="s">
        <v>19</v>
      </c>
      <c r="L70" s="7" t="s">
        <v>24</v>
      </c>
      <c r="M70" s="4" t="s">
        <v>25</v>
      </c>
      <c r="N70" s="2" t="s">
        <v>26</v>
      </c>
      <c r="O70" s="4">
        <v>2</v>
      </c>
      <c r="P70" s="2"/>
      <c r="Q70" s="4"/>
    </row>
    <row r="71" spans="1:17" ht="93">
      <c r="A71" s="4">
        <v>66</v>
      </c>
      <c r="B71" s="7" t="s">
        <v>16</v>
      </c>
      <c r="C71" s="4" t="str">
        <f>HYPERLINK("http://data.overheid.nl/data/dataset/structuurvisie-bollenconcentratiegebied","Structuurvisie - Bollenconcentratiegebied")</f>
        <v>Structuurvisie - Bollenconcentratiegebied</v>
      </c>
      <c r="D71" s="7" t="s">
        <v>17</v>
      </c>
      <c r="E71" s="4" t="s">
        <v>18</v>
      </c>
      <c r="F71" s="2" t="s">
        <v>176</v>
      </c>
      <c r="G71" s="4" t="s">
        <v>78</v>
      </c>
      <c r="H71" s="7" t="s">
        <v>21</v>
      </c>
      <c r="I71" s="4" t="s">
        <v>22</v>
      </c>
      <c r="J71" s="6" t="s">
        <v>23</v>
      </c>
      <c r="K71" s="3" t="s">
        <v>19</v>
      </c>
      <c r="L71" s="7" t="s">
        <v>24</v>
      </c>
      <c r="M71" s="4" t="s">
        <v>25</v>
      </c>
      <c r="N71" s="2" t="s">
        <v>26</v>
      </c>
      <c r="O71" s="4">
        <v>2</v>
      </c>
      <c r="P71" s="2"/>
      <c r="Q71" s="4"/>
    </row>
    <row r="72" spans="1:17" ht="77.5">
      <c r="A72" s="4">
        <v>67</v>
      </c>
      <c r="B72" s="7" t="s">
        <v>16</v>
      </c>
      <c r="C72" s="4" t="str">
        <f>HYPERLINK("http://data.overheid.nl/data/dataset/structuurvisie-blauwe-hart","Structuurvisie - Blauwe Hart")</f>
        <v>Structuurvisie - Blauwe Hart</v>
      </c>
      <c r="D72" s="7" t="s">
        <v>17</v>
      </c>
      <c r="E72" s="4" t="s">
        <v>18</v>
      </c>
      <c r="F72" s="2" t="s">
        <v>176</v>
      </c>
      <c r="G72" s="4" t="s">
        <v>34</v>
      </c>
      <c r="H72" s="7" t="s">
        <v>21</v>
      </c>
      <c r="I72" s="4" t="s">
        <v>22</v>
      </c>
      <c r="J72" s="6" t="s">
        <v>23</v>
      </c>
      <c r="K72" s="3" t="s">
        <v>19</v>
      </c>
      <c r="L72" s="7" t="s">
        <v>24</v>
      </c>
      <c r="M72" s="4" t="s">
        <v>25</v>
      </c>
      <c r="N72" s="2" t="s">
        <v>26</v>
      </c>
      <c r="O72" s="4">
        <v>2</v>
      </c>
      <c r="P72" s="2"/>
      <c r="Q72" s="4"/>
    </row>
    <row r="73" spans="1:17" ht="77.5">
      <c r="A73" s="4">
        <v>68</v>
      </c>
      <c r="B73" s="7" t="s">
        <v>16</v>
      </c>
      <c r="C73" s="4" t="str">
        <f>HYPERLINK("http://data.overheid.nl/data/dataset/structuurvisie-bestaand-bebouwd-gebied","Structuurvisie - Bestaand Bebouwd Gebied")</f>
        <v>Structuurvisie - Bestaand Bebouwd Gebied</v>
      </c>
      <c r="D73" s="7" t="s">
        <v>17</v>
      </c>
      <c r="E73" s="4" t="s">
        <v>18</v>
      </c>
      <c r="F73" s="2" t="s">
        <v>176</v>
      </c>
      <c r="G73" s="4" t="s">
        <v>79</v>
      </c>
      <c r="H73" s="7" t="s">
        <v>21</v>
      </c>
      <c r="I73" s="4" t="s">
        <v>22</v>
      </c>
      <c r="J73" s="6" t="s">
        <v>23</v>
      </c>
      <c r="K73" s="3" t="s">
        <v>19</v>
      </c>
      <c r="L73" s="7" t="s">
        <v>24</v>
      </c>
      <c r="M73" s="4" t="s">
        <v>25</v>
      </c>
      <c r="N73" s="2" t="s">
        <v>26</v>
      </c>
      <c r="O73" s="4">
        <v>2</v>
      </c>
      <c r="P73" s="2"/>
      <c r="Q73" s="4"/>
    </row>
    <row r="74" spans="1:17" ht="77.5">
      <c r="A74" s="4">
        <v>69</v>
      </c>
      <c r="B74" s="7" t="s">
        <v>16</v>
      </c>
      <c r="C74" s="4" t="str">
        <f>HYPERLINK("http://data.overheid.nl/data/dataset/structuurvisie-basisrecreatietoervaartnet","Structuurvisie - Basisrecreatietoervaartnet")</f>
        <v>Structuurvisie - Basisrecreatietoervaartnet</v>
      </c>
      <c r="D74" s="7" t="s">
        <v>17</v>
      </c>
      <c r="E74" s="4" t="s">
        <v>18</v>
      </c>
      <c r="F74" s="2" t="s">
        <v>176</v>
      </c>
      <c r="G74" s="4" t="s">
        <v>80</v>
      </c>
      <c r="H74" s="7" t="s">
        <v>21</v>
      </c>
      <c r="I74" s="4" t="s">
        <v>22</v>
      </c>
      <c r="J74" s="6" t="s">
        <v>23</v>
      </c>
      <c r="K74" s="3" t="s">
        <v>19</v>
      </c>
      <c r="L74" s="7" t="s">
        <v>24</v>
      </c>
      <c r="M74" s="4" t="s">
        <v>25</v>
      </c>
      <c r="N74" s="2" t="s">
        <v>26</v>
      </c>
      <c r="O74" s="4">
        <v>2</v>
      </c>
      <c r="P74" s="2"/>
      <c r="Q74" s="4"/>
    </row>
    <row r="75" spans="1:17" ht="62">
      <c r="A75" s="4">
        <v>70</v>
      </c>
      <c r="B75" s="7" t="s">
        <v>16</v>
      </c>
      <c r="C75" s="4" t="str">
        <f>HYPERLINK("http://data.overheid.nl/data/dataset/structuurvisie-basisnet-beroepsvaart-en-staandemastroutes","Structuurvisie - Basisnet beroepsvaart en staandemastroutes")</f>
        <v>Structuurvisie - Basisnet beroepsvaart en staandemastroutes</v>
      </c>
      <c r="D75" s="7" t="s">
        <v>17</v>
      </c>
      <c r="E75" s="4" t="s">
        <v>18</v>
      </c>
      <c r="F75" s="2" t="s">
        <v>176</v>
      </c>
      <c r="G75" s="4" t="s">
        <v>81</v>
      </c>
      <c r="H75" s="7" t="s">
        <v>21</v>
      </c>
      <c r="I75" s="4" t="s">
        <v>22</v>
      </c>
      <c r="J75" s="6" t="s">
        <v>23</v>
      </c>
      <c r="K75" s="3" t="s">
        <v>19</v>
      </c>
      <c r="L75" s="7" t="s">
        <v>24</v>
      </c>
      <c r="M75" s="4" t="s">
        <v>25</v>
      </c>
      <c r="N75" s="2" t="s">
        <v>26</v>
      </c>
      <c r="O75" s="4">
        <v>2</v>
      </c>
      <c r="P75" s="2"/>
      <c r="Q75" s="4"/>
    </row>
    <row r="76" spans="1:17" ht="62">
      <c r="A76" s="4">
        <v>71</v>
      </c>
      <c r="B76" s="7" t="s">
        <v>16</v>
      </c>
      <c r="C76" s="4" t="str">
        <f>HYPERLINK("http://data.overheid.nl/data/dataset/structuurvisie-afsluitdijk-01","Structuurvisie - Afsluitdijk")</f>
        <v>Structuurvisie - Afsluitdijk</v>
      </c>
      <c r="D76" s="7" t="s">
        <v>17</v>
      </c>
      <c r="E76" s="4" t="s">
        <v>18</v>
      </c>
      <c r="F76" s="2" t="s">
        <v>176</v>
      </c>
      <c r="G76" s="4" t="s">
        <v>82</v>
      </c>
      <c r="H76" s="7" t="s">
        <v>21</v>
      </c>
      <c r="I76" s="4" t="s">
        <v>22</v>
      </c>
      <c r="J76" s="6" t="s">
        <v>23</v>
      </c>
      <c r="K76" s="3" t="s">
        <v>19</v>
      </c>
      <c r="L76" s="7" t="s">
        <v>24</v>
      </c>
      <c r="M76" s="4" t="s">
        <v>25</v>
      </c>
      <c r="N76" s="2" t="s">
        <v>26</v>
      </c>
      <c r="O76" s="4">
        <v>2</v>
      </c>
      <c r="P76" s="2"/>
      <c r="Q76" s="4"/>
    </row>
    <row r="77" spans="1:17" ht="62">
      <c r="A77" s="4">
        <v>72</v>
      </c>
      <c r="B77" s="7" t="s">
        <v>16</v>
      </c>
      <c r="C77" s="4" t="str">
        <f>HYPERLINK("http://data.overheid.nl/data/dataset/structuurvisie-aardkundig-waardevol-gebied","Structuurvisie - Aardkundig waardevol gebied")</f>
        <v>Structuurvisie - Aardkundig waardevol gebied</v>
      </c>
      <c r="D77" s="7" t="s">
        <v>17</v>
      </c>
      <c r="E77" s="4" t="s">
        <v>18</v>
      </c>
      <c r="F77" s="2" t="s">
        <v>176</v>
      </c>
      <c r="G77" s="4" t="s">
        <v>83</v>
      </c>
      <c r="H77" s="7" t="s">
        <v>21</v>
      </c>
      <c r="I77" s="4" t="s">
        <v>22</v>
      </c>
      <c r="J77" s="6" t="s">
        <v>23</v>
      </c>
      <c r="K77" s="3" t="s">
        <v>19</v>
      </c>
      <c r="L77" s="7" t="s">
        <v>24</v>
      </c>
      <c r="M77" s="4" t="s">
        <v>25</v>
      </c>
      <c r="N77" s="2" t="s">
        <v>26</v>
      </c>
      <c r="O77" s="4">
        <v>2</v>
      </c>
      <c r="P77" s="2"/>
      <c r="Q77" s="4"/>
    </row>
    <row r="78" spans="1:17" ht="62">
      <c r="A78" s="4">
        <v>73</v>
      </c>
      <c r="B78" s="7" t="s">
        <v>16</v>
      </c>
      <c r="C78" s="4" t="str">
        <f>HYPERLINK("http://data.overheid.nl/data/dataset/structuurvisie-aansluiting-op-hogegrond","Structuurvisie - Aansluiting op hogegrond")</f>
        <v>Structuurvisie - Aansluiting op hogegrond</v>
      </c>
      <c r="D78" s="7" t="s">
        <v>17</v>
      </c>
      <c r="E78" s="4" t="s">
        <v>18</v>
      </c>
      <c r="F78" s="2" t="s">
        <v>176</v>
      </c>
      <c r="G78" s="4" t="s">
        <v>84</v>
      </c>
      <c r="H78" s="7" t="s">
        <v>21</v>
      </c>
      <c r="I78" s="4" t="s">
        <v>22</v>
      </c>
      <c r="J78" s="6" t="s">
        <v>23</v>
      </c>
      <c r="K78" s="3" t="s">
        <v>19</v>
      </c>
      <c r="L78" s="7" t="s">
        <v>24</v>
      </c>
      <c r="M78" s="4" t="s">
        <v>25</v>
      </c>
      <c r="N78" s="2" t="s">
        <v>26</v>
      </c>
      <c r="O78" s="4">
        <v>2</v>
      </c>
      <c r="P78" s="2"/>
      <c r="Q78" s="4"/>
    </row>
    <row r="79" spans="1:17" ht="62">
      <c r="A79" s="4">
        <v>74</v>
      </c>
      <c r="B79" s="7" t="s">
        <v>16</v>
      </c>
      <c r="C79" s="4" t="str">
        <f>HYPERLINK("http://data.overheid.nl/data/dataset/prv-kaart-5b-bufferzones-bufferzone","PRV Kaart 5b: Bufferzones - Bufferzone")</f>
        <v>PRV Kaart 5b: Bufferzones - Bufferzone</v>
      </c>
      <c r="D79" s="7" t="s">
        <v>17</v>
      </c>
      <c r="E79" s="4" t="s">
        <v>18</v>
      </c>
      <c r="F79" s="2" t="s">
        <v>176</v>
      </c>
      <c r="G79" s="4" t="s">
        <v>85</v>
      </c>
      <c r="H79" s="7" t="s">
        <v>21</v>
      </c>
      <c r="I79" s="4" t="s">
        <v>22</v>
      </c>
      <c r="J79" s="6" t="s">
        <v>23</v>
      </c>
      <c r="K79" s="3" t="s">
        <v>19</v>
      </c>
      <c r="L79" s="7" t="s">
        <v>24</v>
      </c>
      <c r="M79" s="4" t="s">
        <v>25</v>
      </c>
      <c r="N79" s="2" t="s">
        <v>26</v>
      </c>
      <c r="O79" s="4">
        <v>2</v>
      </c>
      <c r="P79" s="2"/>
      <c r="Q79" s="4"/>
    </row>
    <row r="80" spans="1:17" ht="93">
      <c r="A80" s="4">
        <v>75</v>
      </c>
      <c r="B80" s="7" t="s">
        <v>16</v>
      </c>
      <c r="C80" s="4" t="str">
        <f>HYPERLINK("http://data.overheid.nl/data/dataset/prv-kaart-2-bestaand-bebouwd-gebied-bbg-bbg-illustratief","PRV Kaart 2: Bestaand Bebouwd Gebied (BBG) -BBG illustratief")</f>
        <v>PRV Kaart 2: Bestaand Bebouwd Gebied (BBG) -BBG illustratief</v>
      </c>
      <c r="D80" s="7" t="s">
        <v>17</v>
      </c>
      <c r="E80" s="4" t="s">
        <v>18</v>
      </c>
      <c r="F80" s="2" t="s">
        <v>176</v>
      </c>
      <c r="G80" s="4" t="s">
        <v>86</v>
      </c>
      <c r="H80" s="7" t="s">
        <v>21</v>
      </c>
      <c r="I80" s="4" t="s">
        <v>22</v>
      </c>
      <c r="J80" s="6" t="s">
        <v>23</v>
      </c>
      <c r="K80" s="3" t="s">
        <v>19</v>
      </c>
      <c r="L80" s="7" t="s">
        <v>24</v>
      </c>
      <c r="M80" s="4" t="s">
        <v>25</v>
      </c>
      <c r="N80" s="2" t="s">
        <v>26</v>
      </c>
      <c r="O80" s="4">
        <v>2</v>
      </c>
      <c r="P80" s="2"/>
      <c r="Q80" s="4"/>
    </row>
    <row r="81" spans="1:17" ht="124">
      <c r="A81" s="4">
        <v>76</v>
      </c>
      <c r="B81" s="7" t="s">
        <v>16</v>
      </c>
      <c r="C81" s="4" t="str">
        <f>HYPERLINK("http://data.overheid.nl/data/dataset/geothermie-inventarisatie","Geothermie inventarisatie")</f>
        <v>Geothermie inventarisatie</v>
      </c>
      <c r="D81" s="7" t="s">
        <v>17</v>
      </c>
      <c r="E81" s="4" t="s">
        <v>18</v>
      </c>
      <c r="F81" s="2" t="s">
        <v>176</v>
      </c>
      <c r="G81" s="4" t="s">
        <v>87</v>
      </c>
      <c r="H81" s="7" t="s">
        <v>21</v>
      </c>
      <c r="I81" s="4" t="s">
        <v>22</v>
      </c>
      <c r="J81" s="6" t="s">
        <v>23</v>
      </c>
      <c r="K81" s="3" t="s">
        <v>19</v>
      </c>
      <c r="L81" s="7" t="s">
        <v>24</v>
      </c>
      <c r="M81" s="4" t="s">
        <v>25</v>
      </c>
      <c r="N81" s="2" t="s">
        <v>26</v>
      </c>
      <c r="O81" s="4">
        <v>2</v>
      </c>
      <c r="P81" s="2"/>
      <c r="Q81" s="4"/>
    </row>
    <row r="82" spans="1:17" ht="186">
      <c r="A82" s="4">
        <v>77</v>
      </c>
      <c r="B82" s="7" t="s">
        <v>16</v>
      </c>
      <c r="C82" s="4" t="str">
        <f>HYPERLINK("http://data.overheid.nl/data/dataset/natuurbeheerplan-2017-zoekgebied-natuurnetwerk-nederland-nnn","Natuurbeheerplan 2017, zoekgebied Natuurnetwerk Nederland (NNN)")</f>
        <v>Natuurbeheerplan 2017, zoekgebied Natuurnetwerk Nederland (NNN)</v>
      </c>
      <c r="D82" s="7" t="s">
        <v>17</v>
      </c>
      <c r="E82" s="4" t="s">
        <v>18</v>
      </c>
      <c r="F82" s="2" t="s">
        <v>176</v>
      </c>
      <c r="G82" s="4" t="s">
        <v>88</v>
      </c>
      <c r="H82" s="7" t="s">
        <v>32</v>
      </c>
      <c r="I82" s="4" t="s">
        <v>22</v>
      </c>
      <c r="J82" s="6" t="s">
        <v>23</v>
      </c>
      <c r="K82" s="3" t="s">
        <v>19</v>
      </c>
      <c r="L82" s="7" t="s">
        <v>24</v>
      </c>
      <c r="M82" s="4" t="s">
        <v>25</v>
      </c>
      <c r="N82" s="2" t="s">
        <v>26</v>
      </c>
      <c r="O82" s="4">
        <v>2</v>
      </c>
      <c r="P82" s="2"/>
      <c r="Q82" s="4"/>
    </row>
    <row r="83" spans="1:17" ht="139.5">
      <c r="A83" s="4">
        <v>78</v>
      </c>
      <c r="B83" s="7" t="s">
        <v>16</v>
      </c>
      <c r="C83" s="4" t="str">
        <f>HYPERLINK("http://data.overheid.nl/data/dataset/natuurbeheerplan-2017-vaarlandtoeslagkaart","Natuurbeheerplan 2017, vaarlandtoeslagkaart")</f>
        <v>Natuurbeheerplan 2017, vaarlandtoeslagkaart</v>
      </c>
      <c r="D83" s="7" t="s">
        <v>17</v>
      </c>
      <c r="E83" s="4" t="s">
        <v>18</v>
      </c>
      <c r="F83" s="2" t="s">
        <v>176</v>
      </c>
      <c r="G83" s="4" t="s">
        <v>89</v>
      </c>
      <c r="H83" s="7" t="s">
        <v>32</v>
      </c>
      <c r="I83" s="4" t="s">
        <v>22</v>
      </c>
      <c r="J83" s="6" t="s">
        <v>23</v>
      </c>
      <c r="K83" s="3" t="s">
        <v>19</v>
      </c>
      <c r="L83" s="7" t="s">
        <v>24</v>
      </c>
      <c r="M83" s="4" t="s">
        <v>25</v>
      </c>
      <c r="N83" s="2" t="s">
        <v>26</v>
      </c>
      <c r="O83" s="4">
        <v>2</v>
      </c>
      <c r="P83" s="2"/>
      <c r="Q83" s="4"/>
    </row>
    <row r="84" spans="1:17" ht="139.5">
      <c r="A84" s="4">
        <v>79</v>
      </c>
      <c r="B84" s="7" t="s">
        <v>16</v>
      </c>
      <c r="C84" s="4" t="str">
        <f>HYPERLINK("http://data.overheid.nl/data/dataset/natuurbeheerplan-2017-natuurverbindingen","Natuurbeheerplan 2017, Natuurverbindingen")</f>
        <v>Natuurbeheerplan 2017, Natuurverbindingen</v>
      </c>
      <c r="D84" s="7" t="s">
        <v>17</v>
      </c>
      <c r="E84" s="4" t="s">
        <v>18</v>
      </c>
      <c r="F84" s="2" t="s">
        <v>176</v>
      </c>
      <c r="G84" s="4" t="s">
        <v>90</v>
      </c>
      <c r="H84" s="7" t="s">
        <v>32</v>
      </c>
      <c r="I84" s="4" t="s">
        <v>22</v>
      </c>
      <c r="J84" s="6" t="s">
        <v>23</v>
      </c>
      <c r="K84" s="3" t="s">
        <v>19</v>
      </c>
      <c r="L84" s="7" t="s">
        <v>24</v>
      </c>
      <c r="M84" s="4" t="s">
        <v>25</v>
      </c>
      <c r="N84" s="2" t="s">
        <v>26</v>
      </c>
      <c r="O84" s="4">
        <v>2</v>
      </c>
      <c r="P84" s="2"/>
      <c r="Q84" s="4"/>
    </row>
    <row r="85" spans="1:17" ht="93">
      <c r="A85" s="4">
        <v>80</v>
      </c>
      <c r="B85" s="7" t="s">
        <v>16</v>
      </c>
      <c r="C85" s="4" t="str">
        <f>HYPERLINK("http://data.overheid.nl/data/dataset/natuurbeheerplan-2017-beheertypenkaart","Natuurbeheerplan 2017, beheertypenkaart")</f>
        <v>Natuurbeheerplan 2017, beheertypenkaart</v>
      </c>
      <c r="D85" s="7" t="s">
        <v>17</v>
      </c>
      <c r="E85" s="4" t="s">
        <v>18</v>
      </c>
      <c r="F85" s="2" t="s">
        <v>176</v>
      </c>
      <c r="G85" s="4" t="s">
        <v>91</v>
      </c>
      <c r="H85" s="7" t="s">
        <v>32</v>
      </c>
      <c r="I85" s="4" t="s">
        <v>22</v>
      </c>
      <c r="J85" s="6" t="s">
        <v>23</v>
      </c>
      <c r="K85" s="3" t="s">
        <v>19</v>
      </c>
      <c r="L85" s="7" t="s">
        <v>24</v>
      </c>
      <c r="M85" s="4" t="s">
        <v>25</v>
      </c>
      <c r="N85" s="2" t="s">
        <v>26</v>
      </c>
      <c r="O85" s="4">
        <v>2</v>
      </c>
      <c r="P85" s="2"/>
      <c r="Q85" s="4"/>
    </row>
    <row r="86" spans="1:17" ht="124">
      <c r="A86" s="4">
        <v>81</v>
      </c>
      <c r="B86" s="7" t="s">
        <v>16</v>
      </c>
      <c r="C86" s="4" t="str">
        <f>HYPERLINK("http://data.overheid.nl/data/dataset/natuurbeheerplan-2017-begrenzingenkaart-natuurnetwerk-nederland-nnn","Natuurbeheerplan 2017, begrenzingenkaart Natuurnetwerk Nederland (NNN)")</f>
        <v>Natuurbeheerplan 2017, begrenzingenkaart Natuurnetwerk Nederland (NNN)</v>
      </c>
      <c r="D86" s="7" t="s">
        <v>17</v>
      </c>
      <c r="E86" s="4" t="s">
        <v>18</v>
      </c>
      <c r="F86" s="2" t="s">
        <v>176</v>
      </c>
      <c r="G86" s="4" t="s">
        <v>92</v>
      </c>
      <c r="H86" s="7" t="s">
        <v>32</v>
      </c>
      <c r="I86" s="4" t="s">
        <v>22</v>
      </c>
      <c r="J86" s="6" t="s">
        <v>23</v>
      </c>
      <c r="K86" s="3" t="s">
        <v>19</v>
      </c>
      <c r="L86" s="7" t="s">
        <v>24</v>
      </c>
      <c r="M86" s="4" t="s">
        <v>25</v>
      </c>
      <c r="N86" s="2" t="s">
        <v>26</v>
      </c>
      <c r="O86" s="4">
        <v>2</v>
      </c>
      <c r="P86" s="2"/>
      <c r="Q86" s="4"/>
    </row>
    <row r="87" spans="1:17" ht="77.5">
      <c r="A87" s="4">
        <v>82</v>
      </c>
      <c r="B87" s="7" t="s">
        <v>16</v>
      </c>
      <c r="C87" s="4" t="str">
        <f>HYPERLINK("http://data.overheid.nl/data/dataset/natuurbeheerplan-2017-ambitiekaart","Natuurbeheerplan 2017, ambitiekaart")</f>
        <v>Natuurbeheerplan 2017, ambitiekaart</v>
      </c>
      <c r="D87" s="7" t="s">
        <v>17</v>
      </c>
      <c r="E87" s="4" t="s">
        <v>18</v>
      </c>
      <c r="F87" s="2" t="s">
        <v>176</v>
      </c>
      <c r="G87" s="4" t="s">
        <v>93</v>
      </c>
      <c r="H87" s="7" t="s">
        <v>32</v>
      </c>
      <c r="I87" s="4" t="s">
        <v>22</v>
      </c>
      <c r="J87" s="6" t="s">
        <v>23</v>
      </c>
      <c r="K87" s="3" t="s">
        <v>19</v>
      </c>
      <c r="L87" s="7" t="s">
        <v>24</v>
      </c>
      <c r="M87" s="4" t="s">
        <v>25</v>
      </c>
      <c r="N87" s="2" t="s">
        <v>26</v>
      </c>
      <c r="O87" s="4">
        <v>2</v>
      </c>
      <c r="P87" s="2"/>
      <c r="Q87" s="4"/>
    </row>
    <row r="88" spans="1:17" ht="93">
      <c r="A88" s="4">
        <v>83</v>
      </c>
      <c r="B88" s="7" t="s">
        <v>16</v>
      </c>
      <c r="C88" s="4" t="str">
        <f>HYPERLINK("http://data.overheid.nl/data/dataset/natuurbeheerplan-2017-agrarische-zoekgebied","Natuurbeheerplan 2017, agrarische zoekgebied")</f>
        <v>Natuurbeheerplan 2017, agrarische zoekgebied</v>
      </c>
      <c r="D88" s="7" t="s">
        <v>17</v>
      </c>
      <c r="E88" s="4" t="s">
        <v>18</v>
      </c>
      <c r="F88" s="2" t="s">
        <v>176</v>
      </c>
      <c r="G88" s="4" t="s">
        <v>94</v>
      </c>
      <c r="H88" s="7" t="s">
        <v>32</v>
      </c>
      <c r="I88" s="4" t="s">
        <v>22</v>
      </c>
      <c r="J88" s="6" t="s">
        <v>23</v>
      </c>
      <c r="K88" s="3" t="s">
        <v>19</v>
      </c>
      <c r="L88" s="7" t="s">
        <v>24</v>
      </c>
      <c r="M88" s="4" t="s">
        <v>25</v>
      </c>
      <c r="N88" s="2" t="s">
        <v>26</v>
      </c>
      <c r="O88" s="4">
        <v>2</v>
      </c>
      <c r="P88" s="2"/>
      <c r="Q88" s="4"/>
    </row>
    <row r="89" spans="1:17" ht="93">
      <c r="A89" s="4">
        <v>84</v>
      </c>
      <c r="B89" s="7" t="s">
        <v>16</v>
      </c>
      <c r="C89" s="4" t="str">
        <f>HYPERLINK("http://data.overheid.nl/data/dataset/natuurbeheerplan-2017-agrarische-waterbeheer","Natuurbeheerplan 2017, agrarische waterbeheer")</f>
        <v>Natuurbeheerplan 2017, agrarische waterbeheer</v>
      </c>
      <c r="D89" s="7" t="s">
        <v>17</v>
      </c>
      <c r="E89" s="4" t="s">
        <v>18</v>
      </c>
      <c r="F89" s="2" t="s">
        <v>176</v>
      </c>
      <c r="G89" s="4" t="s">
        <v>95</v>
      </c>
      <c r="H89" s="7" t="s">
        <v>32</v>
      </c>
      <c r="I89" s="4" t="s">
        <v>22</v>
      </c>
      <c r="J89" s="6" t="s">
        <v>23</v>
      </c>
      <c r="K89" s="3" t="s">
        <v>19</v>
      </c>
      <c r="L89" s="7" t="s">
        <v>24</v>
      </c>
      <c r="M89" s="4" t="s">
        <v>25</v>
      </c>
      <c r="N89" s="2" t="s">
        <v>26</v>
      </c>
      <c r="O89" s="4">
        <v>2</v>
      </c>
      <c r="P89" s="2"/>
      <c r="Q89" s="4"/>
    </row>
    <row r="90" spans="1:17" ht="124">
      <c r="A90" s="4">
        <v>85</v>
      </c>
      <c r="B90" s="7" t="s">
        <v>16</v>
      </c>
      <c r="C90" s="4" t="str">
        <f>HYPERLINK("http://data.overheid.nl/data/dataset/geschiktheid-voor-ondergronds-bouwen-opbarsting-damwand","Geschiktheid voor ondergronds bouwen - Opbarsting Damwand")</f>
        <v>Geschiktheid voor ondergronds bouwen - Opbarsting Damwand</v>
      </c>
      <c r="D90" s="7" t="s">
        <v>17</v>
      </c>
      <c r="E90" s="4" t="s">
        <v>96</v>
      </c>
      <c r="F90" s="2" t="s">
        <v>176</v>
      </c>
      <c r="G90" s="4" t="s">
        <v>97</v>
      </c>
      <c r="H90" s="7" t="s">
        <v>21</v>
      </c>
      <c r="I90" s="4" t="s">
        <v>22</v>
      </c>
      <c r="J90" s="6" t="s">
        <v>23</v>
      </c>
      <c r="K90" s="3" t="s">
        <v>19</v>
      </c>
      <c r="L90" s="7" t="s">
        <v>24</v>
      </c>
      <c r="M90" s="4" t="s">
        <v>25</v>
      </c>
      <c r="N90" s="2" t="s">
        <v>26</v>
      </c>
      <c r="O90" s="4">
        <v>2</v>
      </c>
      <c r="P90" s="2"/>
      <c r="Q90" s="4"/>
    </row>
    <row r="91" spans="1:17" ht="124">
      <c r="A91" s="4">
        <v>86</v>
      </c>
      <c r="B91" s="7" t="s">
        <v>16</v>
      </c>
      <c r="C91" s="4" t="str">
        <f>HYPERLINK("http://data.overheid.nl/data/dataset/bouwen-op-slappe-grond-zettingsgevoeligheid-01","Bouwen op slappe grond - Zettingsgevoeligheid")</f>
        <v>Bouwen op slappe grond - Zettingsgevoeligheid</v>
      </c>
      <c r="D91" s="7" t="s">
        <v>17</v>
      </c>
      <c r="E91" s="4" t="s">
        <v>18</v>
      </c>
      <c r="F91" s="2" t="s">
        <v>176</v>
      </c>
      <c r="G91" s="4" t="s">
        <v>98</v>
      </c>
      <c r="H91" s="7" t="s">
        <v>21</v>
      </c>
      <c r="I91" s="4" t="s">
        <v>22</v>
      </c>
      <c r="J91" s="6" t="s">
        <v>23</v>
      </c>
      <c r="K91" s="3" t="s">
        <v>19</v>
      </c>
      <c r="L91" s="7" t="s">
        <v>24</v>
      </c>
      <c r="M91" s="4" t="s">
        <v>25</v>
      </c>
      <c r="N91" s="2" t="s">
        <v>26</v>
      </c>
      <c r="O91" s="4">
        <v>2</v>
      </c>
      <c r="P91" s="2"/>
      <c r="Q91" s="4"/>
    </row>
    <row r="92" spans="1:17" ht="124">
      <c r="A92" s="4">
        <v>87</v>
      </c>
      <c r="B92" s="7" t="s">
        <v>16</v>
      </c>
      <c r="C92" s="4" t="str">
        <f>HYPERLINK("http://data.overheid.nl/data/dataset/bouwen-op-slappe-grond-zettingsgevoeligheid","Bouwen op slappe grond - Zettingsgevoeligheid")</f>
        <v>Bouwen op slappe grond - Zettingsgevoeligheid</v>
      </c>
      <c r="D92" s="7" t="s">
        <v>17</v>
      </c>
      <c r="E92" s="4" t="s">
        <v>18</v>
      </c>
      <c r="F92" s="2" t="s">
        <v>176</v>
      </c>
      <c r="G92" s="4" t="s">
        <v>98</v>
      </c>
      <c r="H92" s="7" t="s">
        <v>21</v>
      </c>
      <c r="I92" s="4" t="s">
        <v>22</v>
      </c>
      <c r="J92" s="6" t="s">
        <v>23</v>
      </c>
      <c r="K92" s="3" t="s">
        <v>19</v>
      </c>
      <c r="L92" s="7" t="s">
        <v>24</v>
      </c>
      <c r="M92" s="4" t="s">
        <v>25</v>
      </c>
      <c r="N92" s="2" t="s">
        <v>26</v>
      </c>
      <c r="O92" s="4">
        <v>2</v>
      </c>
      <c r="P92" s="2"/>
      <c r="Q92" s="4"/>
    </row>
    <row r="93" spans="1:17" ht="139.5">
      <c r="A93" s="4">
        <v>88</v>
      </c>
      <c r="B93" s="7" t="s">
        <v>16</v>
      </c>
      <c r="C93" s="4" t="str">
        <f>HYPERLINK("http://data.overheid.nl/data/dataset/bouwen-op-slappe-grond-betrouwbaarheid-tno-kaarten","Bouwen op slappe grond - Betrouwbaarheid TNO-kaarten")</f>
        <v>Bouwen op slappe grond - Betrouwbaarheid TNO-kaarten</v>
      </c>
      <c r="D93" s="7" t="s">
        <v>17</v>
      </c>
      <c r="E93" s="4" t="s">
        <v>18</v>
      </c>
      <c r="F93" s="2" t="s">
        <v>176</v>
      </c>
      <c r="G93" s="4" t="s">
        <v>99</v>
      </c>
      <c r="H93" s="7" t="s">
        <v>21</v>
      </c>
      <c r="I93" s="4" t="s">
        <v>22</v>
      </c>
      <c r="J93" s="6" t="s">
        <v>23</v>
      </c>
      <c r="K93" s="3" t="s">
        <v>19</v>
      </c>
      <c r="L93" s="7" t="s">
        <v>24</v>
      </c>
      <c r="M93" s="4" t="s">
        <v>25</v>
      </c>
      <c r="N93" s="2" t="s">
        <v>26</v>
      </c>
      <c r="O93" s="4">
        <v>2</v>
      </c>
      <c r="P93" s="2"/>
      <c r="Q93" s="4"/>
    </row>
    <row r="94" spans="1:17" ht="46.5">
      <c r="A94" s="4">
        <v>89</v>
      </c>
      <c r="B94" s="7" t="s">
        <v>16</v>
      </c>
      <c r="C94" s="4" t="str">
        <f>HYPERLINK("http://data.overheid.nl/data/dataset/voormalige-stortplaatsen-navos-locaties","Voormalige stortplaatsen (Navos-locaties)")</f>
        <v>Voormalige stortplaatsen (Navos-locaties)</v>
      </c>
      <c r="D94" s="7" t="s">
        <v>17</v>
      </c>
      <c r="E94" s="4" t="s">
        <v>18</v>
      </c>
      <c r="F94" s="2" t="s">
        <v>176</v>
      </c>
      <c r="G94" s="4" t="s">
        <v>100</v>
      </c>
      <c r="H94" s="7" t="s">
        <v>21</v>
      </c>
      <c r="I94" s="4" t="s">
        <v>22</v>
      </c>
      <c r="J94" s="6" t="s">
        <v>23</v>
      </c>
      <c r="K94" s="3" t="s">
        <v>19</v>
      </c>
      <c r="L94" s="7" t="s">
        <v>24</v>
      </c>
      <c r="M94" s="4" t="s">
        <v>25</v>
      </c>
      <c r="N94" s="2" t="s">
        <v>26</v>
      </c>
      <c r="O94" s="4">
        <v>2</v>
      </c>
      <c r="P94" s="2"/>
      <c r="Q94" s="4"/>
    </row>
    <row r="95" spans="1:17" ht="62">
      <c r="A95" s="4">
        <v>90</v>
      </c>
      <c r="B95" s="7" t="s">
        <v>16</v>
      </c>
      <c r="C95" s="4" t="str">
        <f>HYPERLINK("http://data.overheid.nl/data/dataset/cultuurhistorische-waardenkaart","Cultuurhistorische Waardenkaart")</f>
        <v>Cultuurhistorische Waardenkaart</v>
      </c>
      <c r="D95" s="7" t="s">
        <v>17</v>
      </c>
      <c r="E95" s="4" t="s">
        <v>18</v>
      </c>
      <c r="F95" s="2" t="s">
        <v>176</v>
      </c>
      <c r="G95" s="4" t="s">
        <v>101</v>
      </c>
      <c r="H95" s="7" t="s">
        <v>21</v>
      </c>
      <c r="I95" s="4" t="s">
        <v>22</v>
      </c>
      <c r="J95" s="6" t="s">
        <v>23</v>
      </c>
      <c r="K95" s="3" t="s">
        <v>19</v>
      </c>
      <c r="L95" s="7" t="s">
        <v>24</v>
      </c>
      <c r="M95" s="4" t="s">
        <v>25</v>
      </c>
      <c r="N95" s="2" t="s">
        <v>26</v>
      </c>
      <c r="O95" s="4">
        <v>2</v>
      </c>
      <c r="P95" s="2"/>
      <c r="Q95" s="4"/>
    </row>
    <row r="96" spans="1:17" ht="93">
      <c r="A96" s="4">
        <v>91</v>
      </c>
      <c r="B96" s="7" t="s">
        <v>16</v>
      </c>
      <c r="C96" s="4" t="str">
        <f>HYPERLINK("http://data.overheid.nl/data/dataset/aanbod-verblijfsrecreatie-noord-noord-holland","Aanbod verblijfsrecreatie Noord Noord-Holland")</f>
        <v>Aanbod verblijfsrecreatie Noord Noord-Holland</v>
      </c>
      <c r="D96" s="7" t="s">
        <v>17</v>
      </c>
      <c r="E96" s="4" t="s">
        <v>18</v>
      </c>
      <c r="F96" s="2" t="s">
        <v>176</v>
      </c>
      <c r="G96" s="4" t="s">
        <v>102</v>
      </c>
      <c r="H96" s="7" t="s">
        <v>32</v>
      </c>
      <c r="I96" s="4" t="s">
        <v>22</v>
      </c>
      <c r="J96" s="6" t="s">
        <v>23</v>
      </c>
      <c r="K96" s="3" t="s">
        <v>19</v>
      </c>
      <c r="L96" s="7" t="s">
        <v>24</v>
      </c>
      <c r="M96" s="4" t="s">
        <v>25</v>
      </c>
      <c r="N96" s="2" t="s">
        <v>26</v>
      </c>
      <c r="O96" s="4">
        <v>2</v>
      </c>
      <c r="P96" s="2"/>
      <c r="Q96" s="4"/>
    </row>
    <row r="97" spans="1:17" ht="77.5">
      <c r="A97" s="4">
        <v>92</v>
      </c>
      <c r="B97" s="7" t="s">
        <v>16</v>
      </c>
      <c r="C97" s="4" t="str">
        <f>HYPERLINK("http://data.overheid.nl/data/dataset/leefstijlen-per-gemeenteniveau","Leefstijlen per gemeenteniveau")</f>
        <v>Leefstijlen per gemeenteniveau</v>
      </c>
      <c r="D97" s="7" t="s">
        <v>17</v>
      </c>
      <c r="E97" s="4" t="s">
        <v>18</v>
      </c>
      <c r="F97" s="2" t="s">
        <v>176</v>
      </c>
      <c r="G97" s="4" t="s">
        <v>103</v>
      </c>
      <c r="H97" s="7" t="s">
        <v>32</v>
      </c>
      <c r="I97" s="4" t="s">
        <v>22</v>
      </c>
      <c r="J97" s="6" t="s">
        <v>23</v>
      </c>
      <c r="K97" s="3" t="s">
        <v>19</v>
      </c>
      <c r="L97" s="7" t="s">
        <v>24</v>
      </c>
      <c r="M97" s="4" t="s">
        <v>25</v>
      </c>
      <c r="N97" s="2" t="s">
        <v>33</v>
      </c>
      <c r="O97" s="4">
        <v>2</v>
      </c>
      <c r="P97" s="2"/>
      <c r="Q97" s="4"/>
    </row>
    <row r="98" spans="1:17" ht="46.5">
      <c r="A98" s="4">
        <v>93</v>
      </c>
      <c r="B98" s="7" t="s">
        <v>16</v>
      </c>
      <c r="C98" s="4" t="str">
        <f>HYPERLINK("http://data.overheid.nl/data/dataset/leefstijl-bezoekende-toeristen-op-regio-niveau","Leefstijl bezoekende toeristen op regio niveau")</f>
        <v>Leefstijl bezoekende toeristen op regio niveau</v>
      </c>
      <c r="D98" s="7" t="s">
        <v>17</v>
      </c>
      <c r="E98" s="4" t="s">
        <v>18</v>
      </c>
      <c r="F98" s="2" t="s">
        <v>176</v>
      </c>
      <c r="G98" s="4" t="s">
        <v>104</v>
      </c>
      <c r="H98" s="7" t="s">
        <v>32</v>
      </c>
      <c r="I98" s="4" t="s">
        <v>22</v>
      </c>
      <c r="J98" s="6" t="s">
        <v>23</v>
      </c>
      <c r="K98" s="3" t="s">
        <v>19</v>
      </c>
      <c r="L98" s="7" t="s">
        <v>24</v>
      </c>
      <c r="M98" s="4" t="s">
        <v>25</v>
      </c>
      <c r="N98" s="2" t="s">
        <v>33</v>
      </c>
      <c r="O98" s="4">
        <v>2</v>
      </c>
      <c r="P98" s="2"/>
      <c r="Q98" s="4"/>
    </row>
    <row r="99" spans="1:17" ht="186">
      <c r="A99" s="4">
        <v>94</v>
      </c>
      <c r="B99" s="7" t="s">
        <v>16</v>
      </c>
      <c r="C99" s="4" t="str">
        <f>HYPERLINK("http://data.overheid.nl/data/dataset/natuurbeheerplan-2016-zoekgebied-natuurnetwerk-nederland-nnn","Natuurbeheerplan 2016, zoekgebied Natuurnetwerk Nederland (NNN)")</f>
        <v>Natuurbeheerplan 2016, zoekgebied Natuurnetwerk Nederland (NNN)</v>
      </c>
      <c r="D99" s="7" t="s">
        <v>17</v>
      </c>
      <c r="E99" s="4" t="s">
        <v>18</v>
      </c>
      <c r="F99" s="2" t="s">
        <v>176</v>
      </c>
      <c r="G99" s="4" t="s">
        <v>105</v>
      </c>
      <c r="H99" s="7" t="s">
        <v>32</v>
      </c>
      <c r="I99" s="4" t="s">
        <v>22</v>
      </c>
      <c r="J99" s="6" t="s">
        <v>23</v>
      </c>
      <c r="K99" s="3" t="s">
        <v>19</v>
      </c>
      <c r="L99" s="7" t="s">
        <v>24</v>
      </c>
      <c r="M99" s="4" t="s">
        <v>25</v>
      </c>
      <c r="N99" s="2" t="s">
        <v>26</v>
      </c>
      <c r="O99" s="4">
        <v>2</v>
      </c>
      <c r="P99" s="2"/>
      <c r="Q99" s="4"/>
    </row>
    <row r="100" spans="1:17" ht="139.5">
      <c r="A100" s="4">
        <v>95</v>
      </c>
      <c r="B100" s="7" t="s">
        <v>16</v>
      </c>
      <c r="C100" s="4" t="str">
        <f>HYPERLINK("http://data.overheid.nl/data/dataset/natuurbeheerplan-2016-natuurverbindingen","Natuurbeheerplan 2016, Natuurverbindingen")</f>
        <v>Natuurbeheerplan 2016, Natuurverbindingen</v>
      </c>
      <c r="D100" s="7" t="s">
        <v>17</v>
      </c>
      <c r="E100" s="4" t="s">
        <v>18</v>
      </c>
      <c r="F100" s="2" t="s">
        <v>176</v>
      </c>
      <c r="G100" s="4" t="s">
        <v>106</v>
      </c>
      <c r="H100" s="7" t="s">
        <v>32</v>
      </c>
      <c r="I100" s="4" t="s">
        <v>22</v>
      </c>
      <c r="J100" s="6" t="s">
        <v>23</v>
      </c>
      <c r="K100" s="3" t="s">
        <v>19</v>
      </c>
      <c r="L100" s="7" t="s">
        <v>24</v>
      </c>
      <c r="M100" s="4" t="s">
        <v>25</v>
      </c>
      <c r="N100" s="2" t="s">
        <v>26</v>
      </c>
      <c r="O100" s="4">
        <v>2</v>
      </c>
      <c r="P100" s="2"/>
      <c r="Q100" s="4"/>
    </row>
    <row r="101" spans="1:17" ht="93">
      <c r="A101" s="4">
        <v>96</v>
      </c>
      <c r="B101" s="7" t="s">
        <v>16</v>
      </c>
      <c r="C101" s="4" t="str">
        <f>HYPERLINK("http://data.overheid.nl/data/dataset/natuurbeheerplan-2016-beheertypenkaart","Natuurbeheerplan 2016, beheertypenkaart")</f>
        <v>Natuurbeheerplan 2016, beheertypenkaart</v>
      </c>
      <c r="D101" s="7" t="s">
        <v>17</v>
      </c>
      <c r="E101" s="4" t="s">
        <v>18</v>
      </c>
      <c r="F101" s="2" t="s">
        <v>176</v>
      </c>
      <c r="G101" s="4" t="s">
        <v>107</v>
      </c>
      <c r="H101" s="7" t="s">
        <v>32</v>
      </c>
      <c r="I101" s="4" t="s">
        <v>22</v>
      </c>
      <c r="J101" s="6" t="s">
        <v>23</v>
      </c>
      <c r="K101" s="3" t="s">
        <v>19</v>
      </c>
      <c r="L101" s="7" t="s">
        <v>24</v>
      </c>
      <c r="M101" s="4" t="s">
        <v>25</v>
      </c>
      <c r="N101" s="2" t="s">
        <v>26</v>
      </c>
      <c r="O101" s="4">
        <v>2</v>
      </c>
      <c r="P101" s="2"/>
      <c r="Q101" s="4"/>
    </row>
    <row r="102" spans="1:17" ht="124">
      <c r="A102" s="4">
        <v>97</v>
      </c>
      <c r="B102" s="7" t="s">
        <v>16</v>
      </c>
      <c r="C102" s="4" t="str">
        <f>HYPERLINK("http://data.overheid.nl/data/dataset/natuurbeheerplan-2016-begrenzingenkaart-natuurnetwerk-nederland-nnn","Natuurbeheerplan 2016, begrenzingenkaart Natuurnetwerk Nederland (NNN)")</f>
        <v>Natuurbeheerplan 2016, begrenzingenkaart Natuurnetwerk Nederland (NNN)</v>
      </c>
      <c r="D102" s="7" t="s">
        <v>17</v>
      </c>
      <c r="E102" s="4" t="s">
        <v>18</v>
      </c>
      <c r="F102" s="2" t="s">
        <v>176</v>
      </c>
      <c r="G102" s="4" t="s">
        <v>108</v>
      </c>
      <c r="H102" s="7" t="s">
        <v>32</v>
      </c>
      <c r="I102" s="4" t="s">
        <v>22</v>
      </c>
      <c r="J102" s="6" t="s">
        <v>23</v>
      </c>
      <c r="K102" s="3" t="s">
        <v>19</v>
      </c>
      <c r="L102" s="7" t="s">
        <v>24</v>
      </c>
      <c r="M102" s="4" t="s">
        <v>25</v>
      </c>
      <c r="N102" s="2" t="s">
        <v>26</v>
      </c>
      <c r="O102" s="4">
        <v>2</v>
      </c>
      <c r="P102" s="2"/>
      <c r="Q102" s="4"/>
    </row>
    <row r="103" spans="1:17" ht="139.5">
      <c r="A103" s="4">
        <v>98</v>
      </c>
      <c r="B103" s="7" t="s">
        <v>16</v>
      </c>
      <c r="C103" s="4" t="str">
        <f>HYPERLINK("http://data.overheid.nl/data/dataset/natuurbeheerplan-2016-ambitiekaart","Natuurbeheerplan 2016, ambitiekaart")</f>
        <v>Natuurbeheerplan 2016, ambitiekaart</v>
      </c>
      <c r="D103" s="7" t="s">
        <v>17</v>
      </c>
      <c r="E103" s="4" t="s">
        <v>18</v>
      </c>
      <c r="F103" s="2" t="s">
        <v>176</v>
      </c>
      <c r="G103" s="4" t="s">
        <v>109</v>
      </c>
      <c r="H103" s="7" t="s">
        <v>32</v>
      </c>
      <c r="I103" s="4" t="s">
        <v>22</v>
      </c>
      <c r="J103" s="6" t="s">
        <v>23</v>
      </c>
      <c r="K103" s="3" t="s">
        <v>19</v>
      </c>
      <c r="L103" s="7" t="s">
        <v>24</v>
      </c>
      <c r="M103" s="4" t="s">
        <v>25</v>
      </c>
      <c r="N103" s="2" t="s">
        <v>26</v>
      </c>
      <c r="O103" s="4">
        <v>2</v>
      </c>
      <c r="P103" s="2"/>
      <c r="Q103" s="4"/>
    </row>
    <row r="104" spans="1:17" ht="93">
      <c r="A104" s="4">
        <v>99</v>
      </c>
      <c r="B104" s="7" t="s">
        <v>16</v>
      </c>
      <c r="C104" s="4" t="str">
        <f>HYPERLINK("http://data.overheid.nl/data/dataset/natuurbeheerplan-2016-agrarische-zoekgebied","Natuurbeheerplan 2016, agrarische zoekgebied")</f>
        <v>Natuurbeheerplan 2016, agrarische zoekgebied</v>
      </c>
      <c r="D104" s="7" t="s">
        <v>17</v>
      </c>
      <c r="E104" s="4" t="s">
        <v>18</v>
      </c>
      <c r="F104" s="2" t="s">
        <v>176</v>
      </c>
      <c r="G104" s="4" t="s">
        <v>110</v>
      </c>
      <c r="H104" s="7" t="s">
        <v>32</v>
      </c>
      <c r="I104" s="4" t="s">
        <v>22</v>
      </c>
      <c r="J104" s="6" t="s">
        <v>23</v>
      </c>
      <c r="K104" s="3" t="s">
        <v>19</v>
      </c>
      <c r="L104" s="7" t="s">
        <v>24</v>
      </c>
      <c r="M104" s="4" t="s">
        <v>25</v>
      </c>
      <c r="N104" s="2" t="s">
        <v>26</v>
      </c>
      <c r="O104" s="4">
        <v>2</v>
      </c>
      <c r="P104" s="2"/>
      <c r="Q104" s="4"/>
    </row>
    <row r="105" spans="1:17" ht="93">
      <c r="A105" s="4">
        <v>100</v>
      </c>
      <c r="B105" s="7" t="s">
        <v>16</v>
      </c>
      <c r="C105" s="4" t="str">
        <f>HYPERLINK("http://data.overheid.nl/data/dataset/natuurbeheerplan-2016-agrarische-waterbeheer","Natuurbeheerplan 2016, agrarische waterbeheer")</f>
        <v>Natuurbeheerplan 2016, agrarische waterbeheer</v>
      </c>
      <c r="D105" s="7" t="s">
        <v>17</v>
      </c>
      <c r="E105" s="4" t="s">
        <v>18</v>
      </c>
      <c r="F105" s="2" t="s">
        <v>176</v>
      </c>
      <c r="G105" s="4" t="s">
        <v>111</v>
      </c>
      <c r="H105" s="7" t="s">
        <v>32</v>
      </c>
      <c r="I105" s="4" t="s">
        <v>22</v>
      </c>
      <c r="J105" s="6" t="s">
        <v>23</v>
      </c>
      <c r="K105" s="3" t="s">
        <v>19</v>
      </c>
      <c r="L105" s="7" t="s">
        <v>24</v>
      </c>
      <c r="M105" s="4" t="s">
        <v>25</v>
      </c>
      <c r="N105" s="2" t="s">
        <v>26</v>
      </c>
      <c r="O105" s="4">
        <v>2</v>
      </c>
      <c r="P105" s="2"/>
      <c r="Q105" s="4"/>
    </row>
    <row r="106" spans="1:17" ht="93">
      <c r="A106" s="4">
        <v>101</v>
      </c>
      <c r="B106" s="7" t="s">
        <v>16</v>
      </c>
      <c r="C106" s="4" t="str">
        <f>HYPERLINK("http://data.overheid.nl/data/dataset/wav-gebieden-geharmoniseerd-t-b-v-inspire","WAV gebieden - geharmoniseerd t.b.v. INSPIRE")</f>
        <v>WAV gebieden - geharmoniseerd t.b.v. INSPIRE</v>
      </c>
      <c r="D106" s="7" t="s">
        <v>17</v>
      </c>
      <c r="E106" s="4" t="s">
        <v>18</v>
      </c>
      <c r="F106" s="2" t="s">
        <v>176</v>
      </c>
      <c r="G106" s="4" t="s">
        <v>112</v>
      </c>
      <c r="H106" s="7" t="s">
        <v>21</v>
      </c>
      <c r="I106" s="4" t="s">
        <v>22</v>
      </c>
      <c r="J106" s="6" t="s">
        <v>23</v>
      </c>
      <c r="K106" s="3" t="s">
        <v>19</v>
      </c>
      <c r="L106" s="7" t="s">
        <v>24</v>
      </c>
      <c r="M106" s="4" t="s">
        <v>25</v>
      </c>
      <c r="N106" s="2" t="s">
        <v>26</v>
      </c>
      <c r="O106" s="4">
        <v>2</v>
      </c>
      <c r="P106" s="2"/>
      <c r="Q106" s="4"/>
    </row>
    <row r="107" spans="1:17" ht="108.5">
      <c r="A107" s="4">
        <v>102</v>
      </c>
      <c r="B107" s="7" t="s">
        <v>16</v>
      </c>
      <c r="C107" s="4" t="str">
        <f>HYPERLINK("http://data.overheid.nl/data/dataset/prv-kaart-8-blauwe-ruimte-strandzonering-jaarrond-strandpaviljoens-niet-toegestaan","PRV Kaart 8: Blauwe Ruimte - Strandzonering: jaarrond strandpaviljoens niet toegestaan")</f>
        <v>PRV Kaart 8: Blauwe Ruimte - Strandzonering: jaarrond strandpaviljoens niet toegestaan</v>
      </c>
      <c r="D107" s="7" t="s">
        <v>17</v>
      </c>
      <c r="E107" s="4" t="s">
        <v>18</v>
      </c>
      <c r="F107" s="2" t="s">
        <v>176</v>
      </c>
      <c r="G107" s="4" t="s">
        <v>113</v>
      </c>
      <c r="H107" s="7" t="s">
        <v>21</v>
      </c>
      <c r="I107" s="4" t="s">
        <v>22</v>
      </c>
      <c r="J107" s="6" t="s">
        <v>23</v>
      </c>
      <c r="K107" s="3" t="s">
        <v>19</v>
      </c>
      <c r="L107" s="7" t="s">
        <v>24</v>
      </c>
      <c r="M107" s="4" t="s">
        <v>25</v>
      </c>
      <c r="N107" s="2" t="s">
        <v>26</v>
      </c>
      <c r="O107" s="4">
        <v>2</v>
      </c>
      <c r="P107" s="2"/>
      <c r="Q107" s="4"/>
    </row>
    <row r="108" spans="1:17" ht="77.5">
      <c r="A108" s="4">
        <v>103</v>
      </c>
      <c r="B108" s="7" t="s">
        <v>16</v>
      </c>
      <c r="C108" s="4" t="str">
        <f>HYPERLINK("http://data.overheid.nl/data/dataset/prv-kaart-10-aardkundige-waarden-aardkundig-waardevol-gebied","PRV Kaart 10 Aardkundige waarden - Aardkundig waardevol gebied")</f>
        <v>PRV Kaart 10 Aardkundige waarden - Aardkundig waardevol gebied</v>
      </c>
      <c r="D108" s="7" t="s">
        <v>17</v>
      </c>
      <c r="E108" s="4" t="s">
        <v>18</v>
      </c>
      <c r="F108" s="2" t="s">
        <v>176</v>
      </c>
      <c r="G108" s="4" t="s">
        <v>114</v>
      </c>
      <c r="H108" s="7" t="s">
        <v>21</v>
      </c>
      <c r="I108" s="4" t="s">
        <v>22</v>
      </c>
      <c r="J108" s="6" t="s">
        <v>23</v>
      </c>
      <c r="K108" s="3" t="s">
        <v>19</v>
      </c>
      <c r="L108" s="7" t="s">
        <v>24</v>
      </c>
      <c r="M108" s="4" t="s">
        <v>25</v>
      </c>
      <c r="N108" s="2" t="s">
        <v>26</v>
      </c>
      <c r="O108" s="4">
        <v>2</v>
      </c>
      <c r="P108" s="2"/>
      <c r="Q108" s="4"/>
    </row>
    <row r="109" spans="1:17" ht="77.5">
      <c r="A109" s="4">
        <v>104</v>
      </c>
      <c r="B109" s="7" t="s">
        <v>16</v>
      </c>
      <c r="C109" s="4" t="str">
        <f>HYPERLINK("http://data.overheid.nl/data/dataset/geluidscontouren-provinciale-wegen-nacht","Geluidscontouren provinciale wegen nacht")</f>
        <v>Geluidscontouren provinciale wegen nacht</v>
      </c>
      <c r="D109" s="7" t="s">
        <v>17</v>
      </c>
      <c r="E109" s="4" t="s">
        <v>18</v>
      </c>
      <c r="F109" s="2" t="s">
        <v>176</v>
      </c>
      <c r="G109" s="4" t="s">
        <v>115</v>
      </c>
      <c r="H109" s="7" t="s">
        <v>21</v>
      </c>
      <c r="I109" s="4" t="s">
        <v>22</v>
      </c>
      <c r="J109" s="6" t="s">
        <v>23</v>
      </c>
      <c r="K109" s="3" t="s">
        <v>19</v>
      </c>
      <c r="L109" s="7" t="s">
        <v>24</v>
      </c>
      <c r="M109" s="4" t="s">
        <v>25</v>
      </c>
      <c r="N109" s="2" t="s">
        <v>26</v>
      </c>
      <c r="O109" s="4">
        <v>2</v>
      </c>
      <c r="P109" s="2"/>
      <c r="Q109" s="4"/>
    </row>
    <row r="110" spans="1:17" ht="31">
      <c r="A110" s="4">
        <v>105</v>
      </c>
      <c r="B110" s="7" t="s">
        <v>16</v>
      </c>
      <c r="C110" s="4" t="str">
        <f>HYPERLINK("http://data.overheid.nl/data/dataset/geluidsbelasting-verschil-provinciale-wegen","Geluidsbelasting verschil provinciale wegen")</f>
        <v>Geluidsbelasting verschil provinciale wegen</v>
      </c>
      <c r="D110" s="7" t="s">
        <v>17</v>
      </c>
      <c r="E110" s="4" t="s">
        <v>18</v>
      </c>
      <c r="F110" s="2" t="s">
        <v>176</v>
      </c>
      <c r="G110" s="4" t="s">
        <v>116</v>
      </c>
      <c r="H110" s="7" t="s">
        <v>21</v>
      </c>
      <c r="I110" s="4" t="s">
        <v>22</v>
      </c>
      <c r="J110" s="6" t="s">
        <v>23</v>
      </c>
      <c r="K110" s="3" t="s">
        <v>19</v>
      </c>
      <c r="L110" s="7" t="s">
        <v>24</v>
      </c>
      <c r="M110" s="4" t="s">
        <v>25</v>
      </c>
      <c r="N110" s="2" t="s">
        <v>26</v>
      </c>
      <c r="O110" s="4">
        <v>2</v>
      </c>
      <c r="P110" s="2"/>
      <c r="Q110" s="4"/>
    </row>
    <row r="111" spans="1:17" ht="77.5">
      <c r="A111" s="4">
        <v>106</v>
      </c>
      <c r="B111" s="7" t="s">
        <v>16</v>
      </c>
      <c r="C111" s="4" t="str">
        <f>HYPERLINK("http://data.overheid.nl/data/dataset/geluidsbelasting-provinciale-wegen-24-uur-01","Geluidsbelasting provinciale wegen 24 uur")</f>
        <v>Geluidsbelasting provinciale wegen 24 uur</v>
      </c>
      <c r="D111" s="7" t="s">
        <v>17</v>
      </c>
      <c r="E111" s="4" t="s">
        <v>18</v>
      </c>
      <c r="F111" s="2" t="s">
        <v>176</v>
      </c>
      <c r="G111" s="4" t="s">
        <v>117</v>
      </c>
      <c r="H111" s="7" t="s">
        <v>21</v>
      </c>
      <c r="I111" s="4" t="s">
        <v>22</v>
      </c>
      <c r="J111" s="6" t="s">
        <v>23</v>
      </c>
      <c r="K111" s="3" t="s">
        <v>19</v>
      </c>
      <c r="L111" s="7" t="s">
        <v>24</v>
      </c>
      <c r="M111" s="4" t="s">
        <v>25</v>
      </c>
      <c r="N111" s="2" t="s">
        <v>26</v>
      </c>
      <c r="O111" s="4">
        <v>2</v>
      </c>
      <c r="P111" s="2"/>
      <c r="Q111" s="4"/>
    </row>
    <row r="112" spans="1:17" ht="108.5">
      <c r="A112" s="4">
        <v>107</v>
      </c>
      <c r="B112" s="7" t="s">
        <v>16</v>
      </c>
      <c r="C112" s="4" t="str">
        <f>HYPERLINK("http://data.overheid.nl/data/dataset/structuurvisie-recreatiegebieden-bestaande-en-potentiele-recreatieknooppunten-volgens-verkenning-rec","Structuurvisie - Recreatiegebieden: Bestaande en potentiele recreatieknooppunten volgens verkenning Recreatie Noord-Holland")</f>
        <v>Structuurvisie - Recreatiegebieden: Bestaande en potentiele recreatieknooppunten volgens verkenning Recreatie Noord-Holland</v>
      </c>
      <c r="D112" s="7" t="s">
        <v>17</v>
      </c>
      <c r="E112" s="4" t="s">
        <v>18</v>
      </c>
      <c r="F112" s="2" t="s">
        <v>176</v>
      </c>
      <c r="G112" s="4" t="s">
        <v>118</v>
      </c>
      <c r="H112" s="7" t="s">
        <v>21</v>
      </c>
      <c r="I112" s="4" t="s">
        <v>22</v>
      </c>
      <c r="J112" s="6" t="s">
        <v>23</v>
      </c>
      <c r="K112" s="3" t="s">
        <v>19</v>
      </c>
      <c r="L112" s="7" t="s">
        <v>24</v>
      </c>
      <c r="M112" s="4" t="s">
        <v>25</v>
      </c>
      <c r="N112" s="2" t="s">
        <v>26</v>
      </c>
      <c r="O112" s="4">
        <v>2</v>
      </c>
      <c r="P112" s="2"/>
      <c r="Q112" s="4"/>
    </row>
    <row r="113" spans="1:17" ht="93">
      <c r="A113" s="4">
        <v>108</v>
      </c>
      <c r="B113" s="7" t="s">
        <v>16</v>
      </c>
      <c r="C113" s="4" t="str">
        <f>HYPERLINK("http://data.overheid.nl/data/dataset/ontwerp-natuurbeheerplan-2017-beheertypenkaart","Ontwerp Natuurbeheerplan 2017, beheertypenkaart")</f>
        <v>Ontwerp Natuurbeheerplan 2017, beheertypenkaart</v>
      </c>
      <c r="D113" s="7" t="s">
        <v>17</v>
      </c>
      <c r="E113" s="4" t="s">
        <v>18</v>
      </c>
      <c r="F113" s="2" t="s">
        <v>176</v>
      </c>
      <c r="G113" s="4" t="s">
        <v>119</v>
      </c>
      <c r="H113" s="7" t="s">
        <v>32</v>
      </c>
      <c r="I113" s="4" t="s">
        <v>22</v>
      </c>
      <c r="J113" s="6" t="s">
        <v>23</v>
      </c>
      <c r="K113" s="3" t="s">
        <v>19</v>
      </c>
      <c r="L113" s="7" t="s">
        <v>24</v>
      </c>
      <c r="M113" s="4" t="s">
        <v>25</v>
      </c>
      <c r="N113" s="2" t="s">
        <v>26</v>
      </c>
      <c r="O113" s="4">
        <v>2</v>
      </c>
      <c r="P113" s="2"/>
      <c r="Q113" s="4"/>
    </row>
    <row r="114" spans="1:17" ht="62">
      <c r="A114" s="4">
        <v>109</v>
      </c>
      <c r="B114" s="7" t="s">
        <v>16</v>
      </c>
      <c r="C114" s="4" t="str">
        <f>HYPERLINK("http://data.overheid.nl/data/dataset/provinciale-milieu-verordening-stiltegebieden","Provinciale Milieu Verordening - Stiltegebieden")</f>
        <v>Provinciale Milieu Verordening - Stiltegebieden</v>
      </c>
      <c r="D114" s="7" t="s">
        <v>17</v>
      </c>
      <c r="E114" s="4" t="s">
        <v>18</v>
      </c>
      <c r="F114" s="2" t="s">
        <v>176</v>
      </c>
      <c r="G114" s="4" t="s">
        <v>120</v>
      </c>
      <c r="H114" s="7" t="s">
        <v>21</v>
      </c>
      <c r="I114" s="4" t="s">
        <v>22</v>
      </c>
      <c r="J114" s="6" t="s">
        <v>23</v>
      </c>
      <c r="K114" s="3" t="s">
        <v>19</v>
      </c>
      <c r="L114" s="7" t="s">
        <v>24</v>
      </c>
      <c r="M114" s="4" t="s">
        <v>25</v>
      </c>
      <c r="N114" s="2" t="s">
        <v>26</v>
      </c>
      <c r="O114" s="4">
        <v>2</v>
      </c>
      <c r="P114" s="2"/>
      <c r="Q114" s="4"/>
    </row>
    <row r="115" spans="1:17" ht="217">
      <c r="A115" s="4">
        <v>110</v>
      </c>
      <c r="B115" s="7" t="s">
        <v>16</v>
      </c>
      <c r="C115" s="4" t="str">
        <f>HYPERLINK("http://data.overheid.nl/data/dataset/provinciale-milieu-verordening-aardkundige-monumenten","Provinciale Milieu Verordening - Aardkundige monumenten")</f>
        <v>Provinciale Milieu Verordening - Aardkundige monumenten</v>
      </c>
      <c r="D115" s="7" t="s">
        <v>17</v>
      </c>
      <c r="E115" s="4" t="s">
        <v>18</v>
      </c>
      <c r="F115" s="2" t="s">
        <v>176</v>
      </c>
      <c r="G115" s="4" t="s">
        <v>121</v>
      </c>
      <c r="H115" s="7" t="s">
        <v>21</v>
      </c>
      <c r="I115" s="4" t="s">
        <v>22</v>
      </c>
      <c r="J115" s="6" t="s">
        <v>23</v>
      </c>
      <c r="K115" s="3" t="s">
        <v>19</v>
      </c>
      <c r="L115" s="7" t="s">
        <v>24</v>
      </c>
      <c r="M115" s="4" t="s">
        <v>25</v>
      </c>
      <c r="N115" s="2" t="s">
        <v>26</v>
      </c>
      <c r="O115" s="4">
        <v>2</v>
      </c>
      <c r="P115" s="2"/>
      <c r="Q115" s="4"/>
    </row>
    <row r="116" spans="1:17" ht="108.5">
      <c r="A116" s="4">
        <v>111</v>
      </c>
      <c r="B116" s="7" t="s">
        <v>16</v>
      </c>
      <c r="C116" s="4" t="str">
        <f>HYPERLINK("http://data.overheid.nl/data/dataset/grondwaterbeschermingsgebieden-01-02","Grondwaterbeschermingsgebieden")</f>
        <v>Grondwaterbeschermingsgebieden</v>
      </c>
      <c r="D116" s="7" t="s">
        <v>17</v>
      </c>
      <c r="E116" s="4" t="s">
        <v>18</v>
      </c>
      <c r="F116" s="2" t="s">
        <v>176</v>
      </c>
      <c r="G116" s="4" t="s">
        <v>122</v>
      </c>
      <c r="H116" s="7" t="s">
        <v>21</v>
      </c>
      <c r="I116" s="4" t="s">
        <v>22</v>
      </c>
      <c r="J116" s="6" t="s">
        <v>23</v>
      </c>
      <c r="K116" s="3" t="s">
        <v>19</v>
      </c>
      <c r="L116" s="7" t="s">
        <v>24</v>
      </c>
      <c r="M116" s="4" t="s">
        <v>25</v>
      </c>
      <c r="N116" s="2" t="s">
        <v>26</v>
      </c>
      <c r="O116" s="4">
        <v>2</v>
      </c>
      <c r="P116" s="2"/>
      <c r="Q116" s="4"/>
    </row>
    <row r="117" spans="1:17" ht="186">
      <c r="A117" s="4">
        <v>112</v>
      </c>
      <c r="B117" s="7" t="s">
        <v>16</v>
      </c>
      <c r="C117" s="4" t="str">
        <f>HYPERLINK("http://data.overheid.nl/data/dataset/ontwerp-natuurbeheerplan-2017-zoekgebied-natuurnetwerk-nederland-nnn","Ontwerp Natuurbeheerplan 2017, zoekgebied Natuurnetwerk Nederland (NNN)")</f>
        <v>Ontwerp Natuurbeheerplan 2017, zoekgebied Natuurnetwerk Nederland (NNN)</v>
      </c>
      <c r="D117" s="7" t="s">
        <v>17</v>
      </c>
      <c r="E117" s="4" t="s">
        <v>18</v>
      </c>
      <c r="F117" s="2" t="s">
        <v>176</v>
      </c>
      <c r="G117" s="4" t="s">
        <v>123</v>
      </c>
      <c r="H117" s="7" t="s">
        <v>32</v>
      </c>
      <c r="I117" s="4" t="s">
        <v>22</v>
      </c>
      <c r="J117" s="6" t="s">
        <v>23</v>
      </c>
      <c r="K117" s="3" t="s">
        <v>19</v>
      </c>
      <c r="L117" s="7" t="s">
        <v>24</v>
      </c>
      <c r="M117" s="4" t="s">
        <v>25</v>
      </c>
      <c r="N117" s="2" t="s">
        <v>26</v>
      </c>
      <c r="O117" s="4">
        <v>2</v>
      </c>
      <c r="P117" s="2"/>
      <c r="Q117" s="4"/>
    </row>
    <row r="118" spans="1:17" ht="139.5">
      <c r="A118" s="4">
        <v>113</v>
      </c>
      <c r="B118" s="7" t="s">
        <v>16</v>
      </c>
      <c r="C118" s="4" t="str">
        <f>HYPERLINK("http://data.overheid.nl/data/dataset/ontwerp-natuurbeheerplan-2017-vaarlandtoeslagkaart","Ontwerp Natuurbeheerplan 2017, vaarlandtoeslagkaart")</f>
        <v>Ontwerp Natuurbeheerplan 2017, vaarlandtoeslagkaart</v>
      </c>
      <c r="D118" s="7" t="s">
        <v>17</v>
      </c>
      <c r="E118" s="4" t="s">
        <v>18</v>
      </c>
      <c r="F118" s="2" t="s">
        <v>176</v>
      </c>
      <c r="G118" s="4" t="s">
        <v>124</v>
      </c>
      <c r="H118" s="7" t="s">
        <v>32</v>
      </c>
      <c r="I118" s="4" t="s">
        <v>22</v>
      </c>
      <c r="J118" s="6" t="s">
        <v>23</v>
      </c>
      <c r="K118" s="3" t="s">
        <v>19</v>
      </c>
      <c r="L118" s="7" t="s">
        <v>24</v>
      </c>
      <c r="M118" s="4" t="s">
        <v>25</v>
      </c>
      <c r="N118" s="2" t="s">
        <v>26</v>
      </c>
      <c r="O118" s="4">
        <v>2</v>
      </c>
      <c r="P118" s="2"/>
      <c r="Q118" s="4"/>
    </row>
    <row r="119" spans="1:17" ht="139.5">
      <c r="A119" s="4">
        <v>114</v>
      </c>
      <c r="B119" s="7" t="s">
        <v>16</v>
      </c>
      <c r="C119" s="4" t="str">
        <f>HYPERLINK("http://data.overheid.nl/data/dataset/ontwerp-natuurbeheerplan-2017-natuurverbindingen","Ontwerp Natuurbeheerplan 2017, Natuurverbindingen")</f>
        <v>Ontwerp Natuurbeheerplan 2017, Natuurverbindingen</v>
      </c>
      <c r="D119" s="7" t="s">
        <v>17</v>
      </c>
      <c r="E119" s="4" t="s">
        <v>18</v>
      </c>
      <c r="F119" s="2" t="s">
        <v>176</v>
      </c>
      <c r="G119" s="4" t="s">
        <v>125</v>
      </c>
      <c r="H119" s="7" t="s">
        <v>32</v>
      </c>
      <c r="I119" s="4" t="s">
        <v>22</v>
      </c>
      <c r="J119" s="6" t="s">
        <v>23</v>
      </c>
      <c r="K119" s="3" t="s">
        <v>19</v>
      </c>
      <c r="L119" s="7" t="s">
        <v>24</v>
      </c>
      <c r="M119" s="4" t="s">
        <v>25</v>
      </c>
      <c r="N119" s="2" t="s">
        <v>26</v>
      </c>
      <c r="O119" s="4">
        <v>2</v>
      </c>
      <c r="P119" s="2"/>
      <c r="Q119" s="4"/>
    </row>
    <row r="120" spans="1:17" ht="124">
      <c r="A120" s="4">
        <v>115</v>
      </c>
      <c r="B120" s="7" t="s">
        <v>16</v>
      </c>
      <c r="C120" s="4" t="str">
        <f>HYPERLINK("http://data.overheid.nl/data/dataset/ontwerp-natuurbeheerplan-2017-begrenzingenkaart-natuurnetwerk-nederland-nnn","Ontwerp Natuurbeheerplan 2017, begrenzingenkaart Natuurnetwerk Nederland (NNN)")</f>
        <v>Ontwerp Natuurbeheerplan 2017, begrenzingenkaart Natuurnetwerk Nederland (NNN)</v>
      </c>
      <c r="D120" s="7" t="s">
        <v>17</v>
      </c>
      <c r="E120" s="4" t="s">
        <v>18</v>
      </c>
      <c r="F120" s="2" t="s">
        <v>176</v>
      </c>
      <c r="G120" s="4" t="s">
        <v>126</v>
      </c>
      <c r="H120" s="7" t="s">
        <v>32</v>
      </c>
      <c r="I120" s="4" t="s">
        <v>22</v>
      </c>
      <c r="J120" s="6" t="s">
        <v>23</v>
      </c>
      <c r="K120" s="3" t="s">
        <v>19</v>
      </c>
      <c r="L120" s="7" t="s">
        <v>24</v>
      </c>
      <c r="M120" s="4" t="s">
        <v>25</v>
      </c>
      <c r="N120" s="2" t="s">
        <v>26</v>
      </c>
      <c r="O120" s="4">
        <v>2</v>
      </c>
      <c r="P120" s="2"/>
      <c r="Q120" s="4"/>
    </row>
    <row r="121" spans="1:17" ht="77.5">
      <c r="A121" s="4">
        <v>116</v>
      </c>
      <c r="B121" s="7" t="s">
        <v>16</v>
      </c>
      <c r="C121" s="4" t="str">
        <f>HYPERLINK("http://data.overheid.nl/data/dataset/ontwerp-natuurbeheerplan-2017-ambitiekaart","Ontwerp Natuurbeheerplan 2017, ambitiekaart")</f>
        <v>Ontwerp Natuurbeheerplan 2017, ambitiekaart</v>
      </c>
      <c r="D121" s="7" t="s">
        <v>17</v>
      </c>
      <c r="E121" s="4" t="s">
        <v>18</v>
      </c>
      <c r="F121" s="2" t="s">
        <v>176</v>
      </c>
      <c r="G121" s="4" t="s">
        <v>127</v>
      </c>
      <c r="H121" s="7" t="s">
        <v>32</v>
      </c>
      <c r="I121" s="4" t="s">
        <v>22</v>
      </c>
      <c r="J121" s="6" t="s">
        <v>23</v>
      </c>
      <c r="K121" s="3" t="s">
        <v>19</v>
      </c>
      <c r="L121" s="7" t="s">
        <v>24</v>
      </c>
      <c r="M121" s="4" t="s">
        <v>25</v>
      </c>
      <c r="N121" s="2" t="s">
        <v>26</v>
      </c>
      <c r="O121" s="4">
        <v>2</v>
      </c>
      <c r="P121" s="2"/>
      <c r="Q121" s="4"/>
    </row>
    <row r="122" spans="1:17" ht="93">
      <c r="A122" s="4">
        <v>117</v>
      </c>
      <c r="B122" s="7" t="s">
        <v>16</v>
      </c>
      <c r="C122" s="4" t="str">
        <f>HYPERLINK("http://data.overheid.nl/data/dataset/ontwerp-natuurbeheerplan-2017-agrarische-zoekgebied","Ontwerp Natuurbeheerplan 2017, agrarische zoekgebied")</f>
        <v>Ontwerp Natuurbeheerplan 2017, agrarische zoekgebied</v>
      </c>
      <c r="D122" s="7" t="s">
        <v>17</v>
      </c>
      <c r="E122" s="4" t="s">
        <v>18</v>
      </c>
      <c r="F122" s="2" t="s">
        <v>176</v>
      </c>
      <c r="G122" s="4" t="s">
        <v>128</v>
      </c>
      <c r="H122" s="7" t="s">
        <v>32</v>
      </c>
      <c r="I122" s="4" t="s">
        <v>22</v>
      </c>
      <c r="J122" s="6" t="s">
        <v>23</v>
      </c>
      <c r="K122" s="3" t="s">
        <v>19</v>
      </c>
      <c r="L122" s="7" t="s">
        <v>24</v>
      </c>
      <c r="M122" s="4" t="s">
        <v>25</v>
      </c>
      <c r="N122" s="2" t="s">
        <v>26</v>
      </c>
      <c r="O122" s="4">
        <v>2</v>
      </c>
      <c r="P122" s="2"/>
      <c r="Q122" s="4"/>
    </row>
    <row r="123" spans="1:17" ht="93">
      <c r="A123" s="4">
        <v>118</v>
      </c>
      <c r="B123" s="7" t="s">
        <v>16</v>
      </c>
      <c r="C123" s="4" t="str">
        <f>HYPERLINK("http://data.overheid.nl/data/dataset/ontwerp-natuurbeheerplan-2017-agrarische-waterbeheer","Ontwerp Natuurbeheerplan 2017, agrarische waterbeheer")</f>
        <v>Ontwerp Natuurbeheerplan 2017, agrarische waterbeheer</v>
      </c>
      <c r="D123" s="7" t="s">
        <v>17</v>
      </c>
      <c r="E123" s="4" t="s">
        <v>18</v>
      </c>
      <c r="F123" s="2" t="s">
        <v>176</v>
      </c>
      <c r="G123" s="4" t="s">
        <v>129</v>
      </c>
      <c r="H123" s="7" t="s">
        <v>32</v>
      </c>
      <c r="I123" s="4" t="s">
        <v>22</v>
      </c>
      <c r="J123" s="6" t="s">
        <v>23</v>
      </c>
      <c r="K123" s="3" t="s">
        <v>19</v>
      </c>
      <c r="L123" s="7" t="s">
        <v>24</v>
      </c>
      <c r="M123" s="4" t="s">
        <v>25</v>
      </c>
      <c r="N123" s="2" t="s">
        <v>26</v>
      </c>
      <c r="O123" s="4">
        <v>2</v>
      </c>
      <c r="P123" s="2"/>
      <c r="Q123" s="4"/>
    </row>
    <row r="124" spans="1:17" ht="93">
      <c r="A124" s="4">
        <v>119</v>
      </c>
      <c r="B124" s="7" t="s">
        <v>16</v>
      </c>
      <c r="C124" s="4" t="str">
        <f>HYPERLINK("http://data.overheid.nl/data/dataset/prv-kaart-9-duurzame-energie-herstructureringsgebied","PRV Kaart 9: Duurzame energie - Herstructureringsgebied")</f>
        <v>PRV Kaart 9: Duurzame energie - Herstructureringsgebied</v>
      </c>
      <c r="D124" s="7" t="s">
        <v>17</v>
      </c>
      <c r="E124" s="4" t="s">
        <v>18</v>
      </c>
      <c r="F124" s="2" t="s">
        <v>176</v>
      </c>
      <c r="G124" s="4" t="s">
        <v>130</v>
      </c>
      <c r="H124" s="7" t="s">
        <v>32</v>
      </c>
      <c r="I124" s="4" t="s">
        <v>22</v>
      </c>
      <c r="J124" s="6" t="s">
        <v>23</v>
      </c>
      <c r="K124" s="3" t="s">
        <v>19</v>
      </c>
      <c r="L124" s="7" t="s">
        <v>24</v>
      </c>
      <c r="M124" s="4" t="s">
        <v>25</v>
      </c>
      <c r="N124" s="2" t="s">
        <v>26</v>
      </c>
      <c r="O124" s="4">
        <v>2</v>
      </c>
      <c r="P124" s="2"/>
      <c r="Q124" s="4"/>
    </row>
    <row r="125" spans="1:17" ht="77.5">
      <c r="A125" s="4">
        <v>120</v>
      </c>
      <c r="B125" s="7" t="s">
        <v>16</v>
      </c>
      <c r="C125" s="4" t="str">
        <f>HYPERLINK("http://data.overheid.nl/data/dataset/geluidszone-vlak-industrieterreinen-van-regionaal-belang-etmaalwaarden","Geluidszone (vlak)
			industrieterreinen van regionaal belang (etmaalwaarden)")</f>
        <v>Geluidszone (vlak)
			industrieterreinen van regionaal belang (etmaalwaarden)</v>
      </c>
      <c r="D125" s="7" t="s">
        <v>17</v>
      </c>
      <c r="E125" s="4" t="s">
        <v>18</v>
      </c>
      <c r="F125" s="2" t="s">
        <v>176</v>
      </c>
      <c r="G125" s="4" t="s">
        <v>131</v>
      </c>
      <c r="H125" s="7" t="s">
        <v>21</v>
      </c>
      <c r="I125" s="4" t="s">
        <v>22</v>
      </c>
      <c r="J125" s="6" t="s">
        <v>23</v>
      </c>
      <c r="K125" s="3" t="s">
        <v>19</v>
      </c>
      <c r="L125" s="7" t="s">
        <v>24</v>
      </c>
      <c r="M125" s="4" t="s">
        <v>25</v>
      </c>
      <c r="N125" s="2" t="s">
        <v>26</v>
      </c>
      <c r="O125" s="4">
        <v>2</v>
      </c>
      <c r="P125" s="2"/>
      <c r="Q125" s="4"/>
    </row>
    <row r="126" spans="1:17" ht="93">
      <c r="A126" s="4">
        <v>121</v>
      </c>
      <c r="B126" s="7" t="s">
        <v>16</v>
      </c>
      <c r="C126" s="4" t="str">
        <f>HYPERLINK("http://data.overheid.nl/data/dataset/geluidszonegrens-industrieterreinen-van-regionaal-belang-etmaalwaarden","Geluidszonegrens industrieterreinen van regionaal belang (etmaalwaarden)")</f>
        <v>Geluidszonegrens industrieterreinen van regionaal belang (etmaalwaarden)</v>
      </c>
      <c r="D126" s="7" t="s">
        <v>17</v>
      </c>
      <c r="E126" s="4" t="s">
        <v>18</v>
      </c>
      <c r="F126" s="2" t="s">
        <v>176</v>
      </c>
      <c r="G126" s="4" t="s">
        <v>132</v>
      </c>
      <c r="H126" s="7" t="s">
        <v>21</v>
      </c>
      <c r="I126" s="4" t="s">
        <v>22</v>
      </c>
      <c r="J126" s="6" t="s">
        <v>23</v>
      </c>
      <c r="K126" s="3" t="s">
        <v>19</v>
      </c>
      <c r="L126" s="7" t="s">
        <v>24</v>
      </c>
      <c r="M126" s="4" t="s">
        <v>25</v>
      </c>
      <c r="N126" s="2" t="s">
        <v>26</v>
      </c>
      <c r="O126" s="4">
        <v>2</v>
      </c>
      <c r="P126" s="2"/>
      <c r="Q126" s="4"/>
    </row>
    <row r="127" spans="1:17" ht="62">
      <c r="A127" s="4">
        <v>122</v>
      </c>
      <c r="B127" s="7" t="s">
        <v>16</v>
      </c>
      <c r="C127" s="4" t="str">
        <f>HYPERLINK("http://data.overheid.nl/data/dataset/begrenzing-gezoneerde-industrieterreinen-van-regionaal-belang","Begrenzing gezoneerde industrieterreinen van regionaal belang")</f>
        <v>Begrenzing gezoneerde industrieterreinen van regionaal belang</v>
      </c>
      <c r="D127" s="7" t="s">
        <v>17</v>
      </c>
      <c r="E127" s="4" t="s">
        <v>18</v>
      </c>
      <c r="F127" s="2" t="s">
        <v>176</v>
      </c>
      <c r="G127" s="4" t="s">
        <v>133</v>
      </c>
      <c r="H127" s="7" t="s">
        <v>21</v>
      </c>
      <c r="I127" s="4" t="s">
        <v>22</v>
      </c>
      <c r="J127" s="6" t="s">
        <v>23</v>
      </c>
      <c r="K127" s="3" t="s">
        <v>19</v>
      </c>
      <c r="L127" s="7" t="s">
        <v>24</v>
      </c>
      <c r="M127" s="4" t="s">
        <v>25</v>
      </c>
      <c r="N127" s="2" t="s">
        <v>26</v>
      </c>
      <c r="O127" s="4">
        <v>2</v>
      </c>
      <c r="P127" s="2"/>
      <c r="Q127" s="4"/>
    </row>
    <row r="128" spans="1:17" ht="77.5">
      <c r="A128" s="4">
        <v>123</v>
      </c>
      <c r="B128" s="7" t="s">
        <v>16</v>
      </c>
      <c r="C128" s="4" t="str">
        <f>HYPERLINK("http://data.overheid.nl/data/dataset/aardkundige-monumenten-provinciale-milieu-verordening","Aardkundige monumenten - Provinciale Milieu Verordening")</f>
        <v>Aardkundige monumenten - Provinciale Milieu Verordening</v>
      </c>
      <c r="D128" s="7" t="s">
        <v>17</v>
      </c>
      <c r="E128" s="4" t="s">
        <v>18</v>
      </c>
      <c r="F128" s="2" t="s">
        <v>176</v>
      </c>
      <c r="G128" s="4" t="s">
        <v>134</v>
      </c>
      <c r="H128" s="7" t="s">
        <v>21</v>
      </c>
      <c r="I128" s="4" t="s">
        <v>22</v>
      </c>
      <c r="J128" s="6" t="s">
        <v>23</v>
      </c>
      <c r="K128" s="3" t="s">
        <v>19</v>
      </c>
      <c r="L128" s="7" t="s">
        <v>24</v>
      </c>
      <c r="M128" s="4" t="s">
        <v>25</v>
      </c>
      <c r="N128" s="2" t="s">
        <v>26</v>
      </c>
      <c r="O128" s="4">
        <v>2</v>
      </c>
      <c r="P128" s="2"/>
      <c r="Q128" s="4"/>
    </row>
    <row r="129" spans="1:17" ht="139.5">
      <c r="A129" s="4">
        <v>124</v>
      </c>
      <c r="B129" s="7" t="s">
        <v>16</v>
      </c>
      <c r="C129" s="4" t="str">
        <f>HYPERLINK("http://data.overheid.nl/data/dataset/humane-spoedlocaties","Humane spoedlocaties")</f>
        <v>Humane spoedlocaties</v>
      </c>
      <c r="D129" s="7" t="s">
        <v>17</v>
      </c>
      <c r="E129" s="4" t="s">
        <v>18</v>
      </c>
      <c r="F129" s="2" t="s">
        <v>176</v>
      </c>
      <c r="G129" s="4" t="s">
        <v>135</v>
      </c>
      <c r="H129" s="7" t="s">
        <v>21</v>
      </c>
      <c r="I129" s="4" t="s">
        <v>22</v>
      </c>
      <c r="J129" s="6" t="s">
        <v>23</v>
      </c>
      <c r="K129" s="3" t="s">
        <v>19</v>
      </c>
      <c r="L129" s="7" t="s">
        <v>24</v>
      </c>
      <c r="M129" s="4" t="s">
        <v>25</v>
      </c>
      <c r="N129" s="2" t="s">
        <v>26</v>
      </c>
      <c r="O129" s="4">
        <v>2</v>
      </c>
      <c r="P129" s="2"/>
      <c r="Q129" s="4"/>
    </row>
    <row r="130" spans="1:17" ht="31">
      <c r="A130" s="4">
        <v>125</v>
      </c>
      <c r="B130" s="7" t="s">
        <v>16</v>
      </c>
      <c r="C130" s="4" t="str">
        <f>HYPERLINK("http://data.overheid.nl/data/dataset/bebouwde-kom-gebieden-volgens-de-boswet","Bebouwde kom gebieden volgens de Boswet")</f>
        <v>Bebouwde kom gebieden volgens de Boswet</v>
      </c>
      <c r="D130" s="7" t="s">
        <v>17</v>
      </c>
      <c r="E130" s="4" t="s">
        <v>18</v>
      </c>
      <c r="F130" s="2" t="s">
        <v>176</v>
      </c>
      <c r="G130" s="4" t="s">
        <v>136</v>
      </c>
      <c r="H130" s="7" t="s">
        <v>21</v>
      </c>
      <c r="I130" s="4" t="s">
        <v>22</v>
      </c>
      <c r="J130" s="6" t="s">
        <v>23</v>
      </c>
      <c r="K130" s="3" t="s">
        <v>19</v>
      </c>
      <c r="L130" s="7" t="s">
        <v>24</v>
      </c>
      <c r="M130" s="4" t="s">
        <v>25</v>
      </c>
      <c r="N130" s="2" t="s">
        <v>26</v>
      </c>
      <c r="O130" s="4">
        <v>2</v>
      </c>
      <c r="P130" s="2"/>
      <c r="Q130" s="4"/>
    </row>
    <row r="131" spans="1:17" ht="31">
      <c r="A131" s="4">
        <v>126</v>
      </c>
      <c r="B131" s="7" t="s">
        <v>16</v>
      </c>
      <c r="C131" s="4" t="str">
        <f>HYPERLINK("http://data.overheid.nl/data/dataset/geschiktheid-warmte-koude-opslag-diep-01","Geschiktheid Warmte Koude Opslag diep")</f>
        <v>Geschiktheid Warmte Koude Opslag diep</v>
      </c>
      <c r="D131" s="7" t="s">
        <v>17</v>
      </c>
      <c r="E131" s="4" t="s">
        <v>18</v>
      </c>
      <c r="F131" s="2" t="s">
        <v>176</v>
      </c>
      <c r="G131" s="4" t="s">
        <v>137</v>
      </c>
      <c r="H131" s="7" t="s">
        <v>21</v>
      </c>
      <c r="I131" s="4" t="s">
        <v>22</v>
      </c>
      <c r="J131" s="6" t="s">
        <v>23</v>
      </c>
      <c r="K131" s="3" t="s">
        <v>19</v>
      </c>
      <c r="L131" s="7" t="s">
        <v>24</v>
      </c>
      <c r="M131" s="4" t="s">
        <v>25</v>
      </c>
      <c r="N131" s="2" t="s">
        <v>26</v>
      </c>
      <c r="O131" s="4">
        <v>2</v>
      </c>
      <c r="P131" s="2"/>
      <c r="Q131" s="4"/>
    </row>
    <row r="132" spans="1:17" ht="31">
      <c r="A132" s="4">
        <v>127</v>
      </c>
      <c r="B132" s="7" t="s">
        <v>16</v>
      </c>
      <c r="C132" s="4" t="str">
        <f>HYPERLINK("http://data.overheid.nl/data/dataset/geschiktheid-voor-wko-toepassing-geschiktheid-voor-het-ondiepe-watervoerende-pakket","Geschiktheid voor WKO-toepassing - geschiktheid voor het ondiepe watervoerende pakket")</f>
        <v>Geschiktheid voor WKO-toepassing - geschiktheid voor het ondiepe watervoerende pakket</v>
      </c>
      <c r="D132" s="7" t="s">
        <v>17</v>
      </c>
      <c r="E132" s="4" t="s">
        <v>18</v>
      </c>
      <c r="F132" s="2" t="s">
        <v>176</v>
      </c>
      <c r="G132" s="4" t="s">
        <v>138</v>
      </c>
      <c r="H132" s="7" t="s">
        <v>21</v>
      </c>
      <c r="I132" s="4" t="s">
        <v>22</v>
      </c>
      <c r="J132" s="6" t="s">
        <v>23</v>
      </c>
      <c r="K132" s="3" t="s">
        <v>19</v>
      </c>
      <c r="L132" s="7" t="s">
        <v>24</v>
      </c>
      <c r="M132" s="4" t="s">
        <v>25</v>
      </c>
      <c r="N132" s="2" t="s">
        <v>26</v>
      </c>
      <c r="O132" s="4">
        <v>2</v>
      </c>
      <c r="P132" s="2"/>
      <c r="Q132" s="4"/>
    </row>
    <row r="133" spans="1:17" ht="31">
      <c r="A133" s="4">
        <v>128</v>
      </c>
      <c r="B133" s="7" t="s">
        <v>16</v>
      </c>
      <c r="C133" s="4" t="str">
        <f>HYPERLINK("http://data.overheid.nl/data/dataset/geschiktheid-voor-warmte-koude-opslag-ondiep","Geschiktheid voor Warmte, Koude opslag ondiep")</f>
        <v>Geschiktheid voor Warmte, Koude opslag ondiep</v>
      </c>
      <c r="D133" s="7" t="s">
        <v>17</v>
      </c>
      <c r="E133" s="4" t="s">
        <v>18</v>
      </c>
      <c r="F133" s="2" t="s">
        <v>176</v>
      </c>
      <c r="G133" s="4" t="s">
        <v>138</v>
      </c>
      <c r="H133" s="7" t="s">
        <v>21</v>
      </c>
      <c r="I133" s="4" t="s">
        <v>22</v>
      </c>
      <c r="J133" s="6" t="s">
        <v>23</v>
      </c>
      <c r="K133" s="3" t="s">
        <v>19</v>
      </c>
      <c r="L133" s="7" t="s">
        <v>24</v>
      </c>
      <c r="M133" s="4" t="s">
        <v>25</v>
      </c>
      <c r="N133" s="2" t="s">
        <v>26</v>
      </c>
      <c r="O133" s="4">
        <v>2</v>
      </c>
      <c r="P133" s="2"/>
      <c r="Q133" s="4"/>
    </row>
    <row r="134" spans="1:17" ht="139.5">
      <c r="A134" s="4">
        <v>129</v>
      </c>
      <c r="B134" s="7" t="s">
        <v>16</v>
      </c>
      <c r="C134" s="4" t="str">
        <f>HYPERLINK("http://data.overheid.nl/data/dataset/natuurbeheerplan-2016-vaarlandtoeslagkaart","Natuurbeheerplan 2016, vaarlandtoeslagkaart")</f>
        <v>Natuurbeheerplan 2016, vaarlandtoeslagkaart</v>
      </c>
      <c r="D134" s="7" t="s">
        <v>17</v>
      </c>
      <c r="E134" s="4" t="s">
        <v>18</v>
      </c>
      <c r="F134" s="2" t="s">
        <v>176</v>
      </c>
      <c r="G134" s="4" t="s">
        <v>139</v>
      </c>
      <c r="H134" s="7" t="s">
        <v>32</v>
      </c>
      <c r="I134" s="4" t="s">
        <v>22</v>
      </c>
      <c r="J134" s="6" t="s">
        <v>23</v>
      </c>
      <c r="K134" s="3" t="s">
        <v>19</v>
      </c>
      <c r="L134" s="7" t="s">
        <v>24</v>
      </c>
      <c r="M134" s="4" t="s">
        <v>25</v>
      </c>
      <c r="N134" s="2" t="s">
        <v>26</v>
      </c>
      <c r="O134" s="4">
        <v>2</v>
      </c>
      <c r="P134" s="2"/>
      <c r="Q134" s="4"/>
    </row>
    <row r="135" spans="1:17" ht="139.5">
      <c r="A135" s="4">
        <v>130</v>
      </c>
      <c r="B135" s="7" t="s">
        <v>16</v>
      </c>
      <c r="C135" s="4" t="str">
        <f>HYPERLINK("http://data.overheid.nl/data/dataset/natuurbeheerplan-2015-vaarlandtoeslagkaart","Natuurbeheerplan 2015, vaarlandtoeslagkaart")</f>
        <v>Natuurbeheerplan 2015, vaarlandtoeslagkaart</v>
      </c>
      <c r="D135" s="7" t="s">
        <v>17</v>
      </c>
      <c r="E135" s="4" t="s">
        <v>18</v>
      </c>
      <c r="F135" s="2" t="s">
        <v>176</v>
      </c>
      <c r="G135" s="4" t="s">
        <v>140</v>
      </c>
      <c r="H135" s="7" t="s">
        <v>32</v>
      </c>
      <c r="I135" s="4" t="s">
        <v>22</v>
      </c>
      <c r="J135" s="6" t="s">
        <v>23</v>
      </c>
      <c r="K135" s="3" t="s">
        <v>19</v>
      </c>
      <c r="L135" s="7" t="s">
        <v>24</v>
      </c>
      <c r="M135" s="4" t="s">
        <v>25</v>
      </c>
      <c r="N135" s="2" t="s">
        <v>26</v>
      </c>
      <c r="O135" s="4">
        <v>2</v>
      </c>
      <c r="P135" s="2"/>
      <c r="Q135" s="4"/>
    </row>
    <row r="136" spans="1:17" ht="186">
      <c r="A136" s="4">
        <v>131</v>
      </c>
      <c r="B136" s="7" t="s">
        <v>16</v>
      </c>
      <c r="C136" s="4" t="str">
        <f>HYPERLINK("http://data.overheid.nl/data/dataset/natuurbeheerplan-2015-zoekgebied-natuurnetwerk-nederland-nnn","Natuurbeheerplan 2015, zoekgebied Natuurnetwerk Nederland (NNN)")</f>
        <v>Natuurbeheerplan 2015, zoekgebied Natuurnetwerk Nederland (NNN)</v>
      </c>
      <c r="D136" s="7" t="s">
        <v>17</v>
      </c>
      <c r="E136" s="4" t="s">
        <v>18</v>
      </c>
      <c r="F136" s="2" t="s">
        <v>176</v>
      </c>
      <c r="G136" s="4" t="s">
        <v>141</v>
      </c>
      <c r="H136" s="7" t="s">
        <v>32</v>
      </c>
      <c r="I136" s="4" t="s">
        <v>22</v>
      </c>
      <c r="J136" s="8" t="s">
        <v>142</v>
      </c>
      <c r="K136" s="3" t="s">
        <v>19</v>
      </c>
      <c r="L136" s="7" t="s">
        <v>24</v>
      </c>
      <c r="M136" s="4" t="s">
        <v>25</v>
      </c>
      <c r="N136" s="2" t="s">
        <v>26</v>
      </c>
      <c r="O136" s="4">
        <v>2</v>
      </c>
      <c r="P136" s="2"/>
      <c r="Q136" s="4"/>
    </row>
    <row r="137" spans="1:17" ht="139.5">
      <c r="A137" s="4">
        <v>132</v>
      </c>
      <c r="B137" s="7" t="s">
        <v>16</v>
      </c>
      <c r="C137" s="4" t="str">
        <f>HYPERLINK("http://data.overheid.nl/data/dataset/natuurbeheerplan-2015-natuurverbindingen","Natuurbeheerplan 2015, Natuurverbindingen")</f>
        <v>Natuurbeheerplan 2015, Natuurverbindingen</v>
      </c>
      <c r="D137" s="7" t="s">
        <v>17</v>
      </c>
      <c r="E137" s="4" t="s">
        <v>18</v>
      </c>
      <c r="F137" s="2" t="s">
        <v>176</v>
      </c>
      <c r="G137" s="4" t="s">
        <v>143</v>
      </c>
      <c r="H137" s="7" t="s">
        <v>32</v>
      </c>
      <c r="I137" s="4" t="s">
        <v>22</v>
      </c>
      <c r="J137" s="6" t="s">
        <v>23</v>
      </c>
      <c r="K137" s="3" t="s">
        <v>19</v>
      </c>
      <c r="L137" s="7" t="s">
        <v>24</v>
      </c>
      <c r="M137" s="4" t="s">
        <v>25</v>
      </c>
      <c r="N137" s="2" t="s">
        <v>26</v>
      </c>
      <c r="O137" s="4">
        <v>2</v>
      </c>
      <c r="P137" s="2"/>
      <c r="Q137" s="4"/>
    </row>
    <row r="138" spans="1:17" ht="93">
      <c r="A138" s="4">
        <v>133</v>
      </c>
      <c r="B138" s="7" t="s">
        <v>16</v>
      </c>
      <c r="C138" s="4" t="str">
        <f>HYPERLINK("http://data.overheid.nl/data/dataset/natuurbeheerplan-2015-beheertypenkaart","Natuurbeheerplan 2015, beheertypenkaart")</f>
        <v>Natuurbeheerplan 2015, beheertypenkaart</v>
      </c>
      <c r="D138" s="7" t="s">
        <v>17</v>
      </c>
      <c r="E138" s="4" t="s">
        <v>18</v>
      </c>
      <c r="F138" s="2" t="s">
        <v>176</v>
      </c>
      <c r="G138" s="4" t="s">
        <v>144</v>
      </c>
      <c r="H138" s="7" t="s">
        <v>32</v>
      </c>
      <c r="I138" s="4" t="s">
        <v>22</v>
      </c>
      <c r="J138" s="6" t="s">
        <v>23</v>
      </c>
      <c r="K138" s="3" t="s">
        <v>19</v>
      </c>
      <c r="L138" s="7" t="s">
        <v>24</v>
      </c>
      <c r="M138" s="4" t="s">
        <v>25</v>
      </c>
      <c r="N138" s="2" t="s">
        <v>26</v>
      </c>
      <c r="O138" s="4">
        <v>2</v>
      </c>
      <c r="P138" s="2"/>
      <c r="Q138" s="4"/>
    </row>
    <row r="139" spans="1:17" ht="124">
      <c r="A139" s="4">
        <v>134</v>
      </c>
      <c r="B139" s="7" t="s">
        <v>16</v>
      </c>
      <c r="C139" s="4" t="str">
        <f>HYPERLINK("http://data.overheid.nl/data/dataset/natuurbeheerplan-2015-begrenzingenkaart-natuurnetwerk-nederland-nnn","Natuurbeheerplan 2015, begrenzingenkaart Natuurnetwerk Nederland (NNN)")</f>
        <v>Natuurbeheerplan 2015, begrenzingenkaart Natuurnetwerk Nederland (NNN)</v>
      </c>
      <c r="D139" s="7" t="s">
        <v>17</v>
      </c>
      <c r="E139" s="4" t="s">
        <v>18</v>
      </c>
      <c r="F139" s="2" t="s">
        <v>176</v>
      </c>
      <c r="G139" s="4" t="s">
        <v>145</v>
      </c>
      <c r="H139" s="7" t="s">
        <v>32</v>
      </c>
      <c r="I139" s="4" t="s">
        <v>22</v>
      </c>
      <c r="J139" s="6" t="s">
        <v>23</v>
      </c>
      <c r="K139" s="3" t="s">
        <v>19</v>
      </c>
      <c r="L139" s="7" t="s">
        <v>24</v>
      </c>
      <c r="M139" s="4" t="s">
        <v>25</v>
      </c>
      <c r="N139" s="2" t="s">
        <v>26</v>
      </c>
      <c r="O139" s="4">
        <v>2</v>
      </c>
      <c r="P139" s="2"/>
      <c r="Q139" s="4"/>
    </row>
    <row r="140" spans="1:17" ht="139.5">
      <c r="A140" s="4">
        <v>135</v>
      </c>
      <c r="B140" s="7" t="s">
        <v>16</v>
      </c>
      <c r="C140" s="4" t="str">
        <f>HYPERLINK("http://data.overheid.nl/data/dataset/natuurbeheerplan-2015-ambitiekaart","Natuurbeheerplan 2015, ambitiekaart")</f>
        <v>Natuurbeheerplan 2015, ambitiekaart</v>
      </c>
      <c r="D140" s="7" t="s">
        <v>17</v>
      </c>
      <c r="E140" s="4" t="s">
        <v>18</v>
      </c>
      <c r="F140" s="2" t="s">
        <v>176</v>
      </c>
      <c r="G140" s="4" t="s">
        <v>146</v>
      </c>
      <c r="H140" s="7" t="s">
        <v>32</v>
      </c>
      <c r="I140" s="4" t="s">
        <v>22</v>
      </c>
      <c r="J140" s="6" t="s">
        <v>23</v>
      </c>
      <c r="K140" s="3" t="s">
        <v>19</v>
      </c>
      <c r="L140" s="7" t="s">
        <v>24</v>
      </c>
      <c r="M140" s="4" t="s">
        <v>25</v>
      </c>
      <c r="N140" s="2" t="s">
        <v>26</v>
      </c>
      <c r="O140" s="4">
        <v>2</v>
      </c>
      <c r="P140" s="2"/>
      <c r="Q140" s="4"/>
    </row>
    <row r="141" spans="1:17" ht="124">
      <c r="A141" s="4">
        <v>136</v>
      </c>
      <c r="B141" s="7" t="s">
        <v>16</v>
      </c>
      <c r="C141" s="4" t="str">
        <f>HYPERLINK("http://data.overheid.nl/data/dataset/geschiktheid-voor-ondergronds-bouwen-opbarsting-damwand-01","Geschiktheid voor ondergronds bouwen - Opbarsting Damwand")</f>
        <v>Geschiktheid voor ondergronds bouwen - Opbarsting Damwand</v>
      </c>
      <c r="D141" s="7" t="s">
        <v>17</v>
      </c>
      <c r="E141" s="4" t="s">
        <v>18</v>
      </c>
      <c r="F141" s="2" t="s">
        <v>176</v>
      </c>
      <c r="G141" s="4" t="s">
        <v>97</v>
      </c>
      <c r="H141" s="7" t="s">
        <v>21</v>
      </c>
      <c r="I141" s="4" t="s">
        <v>22</v>
      </c>
      <c r="J141" s="6" t="s">
        <v>23</v>
      </c>
      <c r="K141" s="3" t="s">
        <v>19</v>
      </c>
      <c r="L141" s="7" t="s">
        <v>24</v>
      </c>
      <c r="M141" s="4" t="s">
        <v>25</v>
      </c>
      <c r="N141" s="2" t="s">
        <v>26</v>
      </c>
      <c r="O141" s="4">
        <v>2</v>
      </c>
      <c r="P141" s="2"/>
      <c r="Q141" s="4"/>
    </row>
    <row r="142" spans="1:17" ht="46.5">
      <c r="A142" s="4">
        <v>137</v>
      </c>
      <c r="B142" s="7" t="s">
        <v>16</v>
      </c>
      <c r="C142" s="4" t="str">
        <f>HYPERLINK("http://data.overheid.nl/data/dataset/ruimtelijk-plannen-wro-01","Ruimtelijk plannen WRO")</f>
        <v>Ruimtelijk plannen WRO</v>
      </c>
      <c r="D142" s="7" t="s">
        <v>17</v>
      </c>
      <c r="E142" s="4" t="s">
        <v>18</v>
      </c>
      <c r="F142" s="2" t="s">
        <v>176</v>
      </c>
      <c r="G142" s="4" t="s">
        <v>147</v>
      </c>
      <c r="H142" s="7" t="s">
        <v>21</v>
      </c>
      <c r="I142" s="4" t="s">
        <v>22</v>
      </c>
      <c r="J142" s="6" t="s">
        <v>23</v>
      </c>
      <c r="K142" s="3" t="s">
        <v>19</v>
      </c>
      <c r="L142" s="7" t="s">
        <v>24</v>
      </c>
      <c r="M142" s="4" t="s">
        <v>25</v>
      </c>
      <c r="N142" s="2" t="s">
        <v>26</v>
      </c>
      <c r="O142" s="4">
        <v>1</v>
      </c>
      <c r="P142" s="2"/>
      <c r="Q142" s="4"/>
    </row>
    <row r="143" spans="1:17" ht="139.5">
      <c r="A143" s="4">
        <v>138</v>
      </c>
      <c r="B143" s="7" t="s">
        <v>16</v>
      </c>
      <c r="C143" s="4" t="str">
        <f>HYPERLINK("http://data.overheid.nl/data/dataset/werklocaties-kantoren-bestaand-en-gepland-hard-zacht-en-reservering","Werklocaties kantoren, bestaand en gepland (hard, zacht en reservering)")</f>
        <v>Werklocaties kantoren, bestaand en gepland (hard, zacht en reservering)</v>
      </c>
      <c r="D143" s="7" t="s">
        <v>17</v>
      </c>
      <c r="E143" s="4" t="s">
        <v>18</v>
      </c>
      <c r="F143" s="2" t="s">
        <v>176</v>
      </c>
      <c r="G143" s="4" t="s">
        <v>148</v>
      </c>
      <c r="H143" s="7" t="s">
        <v>21</v>
      </c>
      <c r="I143" s="4" t="s">
        <v>22</v>
      </c>
      <c r="J143" s="6" t="s">
        <v>23</v>
      </c>
      <c r="K143" s="3" t="s">
        <v>19</v>
      </c>
      <c r="L143" s="7" t="s">
        <v>24</v>
      </c>
      <c r="M143" s="4" t="s">
        <v>25</v>
      </c>
      <c r="N143" s="2" t="s">
        <v>26</v>
      </c>
      <c r="O143" s="4">
        <v>2</v>
      </c>
      <c r="P143" s="2"/>
      <c r="Q143" s="4"/>
    </row>
    <row r="144" spans="1:17" ht="139.5">
      <c r="A144" s="4">
        <v>139</v>
      </c>
      <c r="B144" s="7" t="s">
        <v>16</v>
      </c>
      <c r="C144" s="4" t="str">
        <f>HYPERLINK("http://data.overheid.nl/data/dataset/werklocaties-bedrijventerrein-bestaand-en-gepland-hard-zacht-en-reservering","Werklocaties bedrijventerrein, bestaand en gepland (hard, zacht en reservering)")</f>
        <v>Werklocaties bedrijventerrein, bestaand en gepland (hard, zacht en reservering)</v>
      </c>
      <c r="D144" s="7" t="s">
        <v>17</v>
      </c>
      <c r="E144" s="4" t="s">
        <v>18</v>
      </c>
      <c r="F144" s="2" t="s">
        <v>176</v>
      </c>
      <c r="G144" s="4" t="s">
        <v>148</v>
      </c>
      <c r="H144" s="7" t="s">
        <v>21</v>
      </c>
      <c r="I144" s="4" t="s">
        <v>22</v>
      </c>
      <c r="J144" s="6" t="s">
        <v>23</v>
      </c>
      <c r="K144" s="3" t="s">
        <v>19</v>
      </c>
      <c r="L144" s="7" t="s">
        <v>24</v>
      </c>
      <c r="M144" s="4" t="s">
        <v>25</v>
      </c>
      <c r="N144" s="2" t="s">
        <v>26</v>
      </c>
      <c r="O144" s="4">
        <v>2</v>
      </c>
      <c r="P144" s="2"/>
      <c r="Q144" s="4"/>
    </row>
    <row r="145" spans="1:17" ht="155">
      <c r="A145" s="4">
        <v>140</v>
      </c>
      <c r="B145" s="7" t="s">
        <v>16</v>
      </c>
      <c r="C145" s="4" t="str">
        <f>HYPERLINK("http://data.overheid.nl/data/dataset/geschiktheid-voor-ondergronds-bouwen-damwand-complexiteit","Geschiktheid voor ondergronds bouwen - Damwand complexiteit")</f>
        <v>Geschiktheid voor ondergronds bouwen - Damwand complexiteit</v>
      </c>
      <c r="D145" s="7" t="s">
        <v>17</v>
      </c>
      <c r="E145" s="4" t="s">
        <v>18</v>
      </c>
      <c r="F145" s="2" t="s">
        <v>176</v>
      </c>
      <c r="G145" s="4" t="s">
        <v>149</v>
      </c>
      <c r="H145" s="7" t="s">
        <v>21</v>
      </c>
      <c r="I145" s="4" t="s">
        <v>22</v>
      </c>
      <c r="J145" s="6" t="s">
        <v>23</v>
      </c>
      <c r="K145" s="3" t="s">
        <v>19</v>
      </c>
      <c r="L145" s="7" t="s">
        <v>24</v>
      </c>
      <c r="M145" s="4" t="s">
        <v>25</v>
      </c>
      <c r="N145" s="2" t="s">
        <v>26</v>
      </c>
      <c r="O145" s="4">
        <v>2</v>
      </c>
      <c r="P145" s="2"/>
      <c r="Q145" s="4"/>
    </row>
    <row r="146" spans="1:17" ht="124">
      <c r="A146" s="4">
        <v>141</v>
      </c>
      <c r="B146" s="7" t="s">
        <v>16</v>
      </c>
      <c r="C146" s="4" t="str">
        <f>HYPERLINK("http://data.overheid.nl/data/dataset/geschiktheid-veenweidegebieden-voor-melkveehouderij-weidebouwgebied","Geschiktheid veenweidegebieden voor melkveehouderij (Weidebouwgebied)")</f>
        <v>Geschiktheid veenweidegebieden voor melkveehouderij (Weidebouwgebied)</v>
      </c>
      <c r="D146" s="7" t="s">
        <v>17</v>
      </c>
      <c r="E146" s="4" t="s">
        <v>18</v>
      </c>
      <c r="F146" s="2" t="s">
        <v>176</v>
      </c>
      <c r="G146" s="4" t="s">
        <v>150</v>
      </c>
      <c r="H146" s="7" t="s">
        <v>21</v>
      </c>
      <c r="I146" s="4" t="s">
        <v>22</v>
      </c>
      <c r="J146" s="6" t="s">
        <v>23</v>
      </c>
      <c r="K146" s="3" t="s">
        <v>19</v>
      </c>
      <c r="L146" s="7" t="s">
        <v>24</v>
      </c>
      <c r="M146" s="4" t="s">
        <v>25</v>
      </c>
      <c r="N146" s="2" t="s">
        <v>26</v>
      </c>
      <c r="O146" s="4">
        <v>2</v>
      </c>
      <c r="P146" s="2"/>
      <c r="Q146" s="4"/>
    </row>
    <row r="147" spans="1:17" ht="108.5">
      <c r="A147" s="4">
        <v>142</v>
      </c>
      <c r="B147" s="7" t="s">
        <v>16</v>
      </c>
      <c r="C147" s="4" t="str">
        <f>HYPERLINK("http://data.overheid.nl/data/dataset/bodemkaart-wieringermeer-en-haarlemmermeer","Bodemkaart - Wieringermeer en Haarlemmermeer")</f>
        <v>Bodemkaart - Wieringermeer en Haarlemmermeer</v>
      </c>
      <c r="D147" s="7" t="s">
        <v>17</v>
      </c>
      <c r="E147" s="4" t="s">
        <v>18</v>
      </c>
      <c r="F147" s="2" t="s">
        <v>176</v>
      </c>
      <c r="G147" s="4" t="s">
        <v>151</v>
      </c>
      <c r="H147" s="7" t="s">
        <v>21</v>
      </c>
      <c r="I147" s="4" t="s">
        <v>22</v>
      </c>
      <c r="J147" s="6" t="s">
        <v>23</v>
      </c>
      <c r="K147" s="3" t="s">
        <v>19</v>
      </c>
      <c r="L147" s="7" t="s">
        <v>24</v>
      </c>
      <c r="M147" s="4" t="s">
        <v>25</v>
      </c>
      <c r="N147" s="2" t="s">
        <v>26</v>
      </c>
      <c r="O147" s="4">
        <v>2</v>
      </c>
      <c r="P147" s="2"/>
      <c r="Q147" s="4"/>
    </row>
    <row r="148" spans="1:17" ht="124">
      <c r="A148" s="4">
        <v>143</v>
      </c>
      <c r="B148" s="7" t="s">
        <v>16</v>
      </c>
      <c r="C148" s="4" t="str">
        <f>HYPERLINK("http://data.overheid.nl/data/dataset/bodemkaart-bollenteeltgebied","Bodemkaart - Bollenteeltgebied")</f>
        <v>Bodemkaart - Bollenteeltgebied</v>
      </c>
      <c r="D148" s="7" t="s">
        <v>17</v>
      </c>
      <c r="E148" s="4" t="s">
        <v>18</v>
      </c>
      <c r="F148" s="2" t="s">
        <v>176</v>
      </c>
      <c r="G148" s="4" t="s">
        <v>152</v>
      </c>
      <c r="H148" s="7" t="s">
        <v>21</v>
      </c>
      <c r="I148" s="4" t="s">
        <v>22</v>
      </c>
      <c r="J148" s="6" t="s">
        <v>23</v>
      </c>
      <c r="K148" s="3" t="s">
        <v>19</v>
      </c>
      <c r="L148" s="7" t="s">
        <v>24</v>
      </c>
      <c r="M148" s="4" t="s">
        <v>25</v>
      </c>
      <c r="N148" s="2" t="s">
        <v>26</v>
      </c>
      <c r="O148" s="4">
        <v>2</v>
      </c>
      <c r="P148" s="2"/>
      <c r="Q148" s="4"/>
    </row>
    <row r="149" spans="1:17" ht="124">
      <c r="A149" s="4">
        <v>144</v>
      </c>
      <c r="B149" s="7" t="s">
        <v>16</v>
      </c>
      <c r="C149" s="4" t="str">
        <f>HYPERLINK("http://data.overheid.nl/data/dataset/prv-kaart-9-duurzame-energie-kleinschalige-oplossingen-voor-duurzame-energie","PRV Kaart 9: Duurzame energie - Kleinschalige oplossingen voor duurzame energie")</f>
        <v>PRV Kaart 9: Duurzame energie - Kleinschalige oplossingen voor duurzame energie</v>
      </c>
      <c r="D149" s="7" t="s">
        <v>17</v>
      </c>
      <c r="E149" s="4" t="s">
        <v>18</v>
      </c>
      <c r="F149" s="2" t="s">
        <v>176</v>
      </c>
      <c r="G149" s="4" t="s">
        <v>153</v>
      </c>
      <c r="H149" s="7" t="s">
        <v>21</v>
      </c>
      <c r="I149" s="4" t="s">
        <v>22</v>
      </c>
      <c r="J149" s="6" t="s">
        <v>23</v>
      </c>
      <c r="K149" s="3" t="s">
        <v>19</v>
      </c>
      <c r="L149" s="7" t="s">
        <v>24</v>
      </c>
      <c r="M149" s="4" t="s">
        <v>25</v>
      </c>
      <c r="N149" s="2" t="s">
        <v>26</v>
      </c>
      <c r="O149" s="4">
        <v>2</v>
      </c>
      <c r="P149" s="2"/>
      <c r="Q149" s="4"/>
    </row>
    <row r="150" spans="1:17" ht="62">
      <c r="A150" s="4">
        <v>145</v>
      </c>
      <c r="B150" s="7" t="s">
        <v>16</v>
      </c>
      <c r="C150" s="4" t="str">
        <f>HYPERLINK("http://data.overheid.nl/data/dataset/prv-kaart-8-blauwe-ruimte-regionale-waterkering","PRV Kaart 8: Blauwe Ruimte - Regionale waterkering")</f>
        <v>PRV Kaart 8: Blauwe Ruimte - Regionale waterkering</v>
      </c>
      <c r="D150" s="7" t="s">
        <v>17</v>
      </c>
      <c r="E150" s="4" t="s">
        <v>18</v>
      </c>
      <c r="F150" s="2" t="s">
        <v>176</v>
      </c>
      <c r="G150" s="4" t="s">
        <v>154</v>
      </c>
      <c r="H150" s="7" t="s">
        <v>21</v>
      </c>
      <c r="I150" s="4" t="s">
        <v>22</v>
      </c>
      <c r="J150" s="6" t="s">
        <v>23</v>
      </c>
      <c r="K150" s="3" t="s">
        <v>19</v>
      </c>
      <c r="L150" s="7" t="s">
        <v>24</v>
      </c>
      <c r="M150" s="4" t="s">
        <v>25</v>
      </c>
      <c r="N150" s="2" t="s">
        <v>26</v>
      </c>
      <c r="O150" s="4">
        <v>2</v>
      </c>
      <c r="P150" s="2"/>
      <c r="Q150" s="4"/>
    </row>
    <row r="151" spans="1:17" ht="62">
      <c r="A151" s="4">
        <v>146</v>
      </c>
      <c r="B151" s="7" t="s">
        <v>16</v>
      </c>
      <c r="C151" s="4" t="str">
        <f>HYPERLINK("http://data.overheid.nl/data/dataset/prv-kaart-8-blauwe-ruimte-aansluiting-op-hogegrond","PRV Kaart 8: Blauwe Ruimte - Aansluiting op hogegrond")</f>
        <v>PRV Kaart 8: Blauwe Ruimte - Aansluiting op hogegrond</v>
      </c>
      <c r="D151" s="7" t="s">
        <v>17</v>
      </c>
      <c r="E151" s="4" t="s">
        <v>18</v>
      </c>
      <c r="F151" s="2" t="s">
        <v>176</v>
      </c>
      <c r="G151" s="4" t="s">
        <v>155</v>
      </c>
      <c r="H151" s="7" t="s">
        <v>21</v>
      </c>
      <c r="I151" s="4" t="s">
        <v>22</v>
      </c>
      <c r="J151" s="6" t="s">
        <v>23</v>
      </c>
      <c r="K151" s="3" t="s">
        <v>19</v>
      </c>
      <c r="L151" s="7" t="s">
        <v>24</v>
      </c>
      <c r="M151" s="4" t="s">
        <v>25</v>
      </c>
      <c r="N151" s="2" t="s">
        <v>26</v>
      </c>
      <c r="O151" s="4">
        <v>2</v>
      </c>
      <c r="P151" s="2"/>
      <c r="Q151" s="4"/>
    </row>
    <row r="152" spans="1:17" ht="62">
      <c r="A152" s="4">
        <v>147</v>
      </c>
      <c r="B152" s="7" t="s">
        <v>16</v>
      </c>
      <c r="C152" s="4" t="str">
        <f>HYPERLINK("http://data.overheid.nl/data/dataset/prv-kaart-7-landbouwclusters-zaadveredelingsconcentratiegebied","PRV Kaart 7: Landbouwclusters - Zaadveredelingsconcentratiegebied")</f>
        <v>PRV Kaart 7: Landbouwclusters - Zaadveredelingsconcentratiegebied</v>
      </c>
      <c r="D152" s="7" t="s">
        <v>17</v>
      </c>
      <c r="E152" s="4" t="s">
        <v>18</v>
      </c>
      <c r="F152" s="2" t="s">
        <v>176</v>
      </c>
      <c r="G152" s="4" t="s">
        <v>156</v>
      </c>
      <c r="H152" s="7" t="s">
        <v>21</v>
      </c>
      <c r="I152" s="4" t="s">
        <v>22</v>
      </c>
      <c r="J152" s="6" t="s">
        <v>23</v>
      </c>
      <c r="K152" s="3" t="s">
        <v>19</v>
      </c>
      <c r="L152" s="7" t="s">
        <v>24</v>
      </c>
      <c r="M152" s="4" t="s">
        <v>25</v>
      </c>
      <c r="N152" s="2" t="s">
        <v>26</v>
      </c>
      <c r="O152" s="4">
        <v>2</v>
      </c>
      <c r="P152" s="2"/>
      <c r="Q152" s="4"/>
    </row>
    <row r="153" spans="1:17" ht="62">
      <c r="A153" s="4">
        <v>148</v>
      </c>
      <c r="B153" s="7" t="s">
        <v>16</v>
      </c>
      <c r="C153" s="4" t="str">
        <f>HYPERLINK("http://data.overheid.nl/data/dataset/prv-kaart-7-landbouwclusters-zaadveredelingsbedrijf","PRV Kaart 7: Landbouwclusters - Zaadveredelingsbedrijf")</f>
        <v>PRV Kaart 7: Landbouwclusters - Zaadveredelingsbedrijf</v>
      </c>
      <c r="D153" s="7" t="s">
        <v>17</v>
      </c>
      <c r="E153" s="4" t="s">
        <v>18</v>
      </c>
      <c r="F153" s="2" t="s">
        <v>176</v>
      </c>
      <c r="G153" s="4" t="s">
        <v>157</v>
      </c>
      <c r="H153" s="7" t="s">
        <v>21</v>
      </c>
      <c r="I153" s="4" t="s">
        <v>22</v>
      </c>
      <c r="J153" s="6" t="s">
        <v>23</v>
      </c>
      <c r="K153" s="3" t="s">
        <v>19</v>
      </c>
      <c r="L153" s="7" t="s">
        <v>24</v>
      </c>
      <c r="M153" s="4" t="s">
        <v>25</v>
      </c>
      <c r="N153" s="2" t="s">
        <v>26</v>
      </c>
      <c r="O153" s="4">
        <v>2</v>
      </c>
      <c r="P153" s="2"/>
      <c r="Q153" s="4"/>
    </row>
    <row r="154" spans="1:17" ht="62">
      <c r="A154" s="4">
        <v>149</v>
      </c>
      <c r="B154" s="7" t="s">
        <v>16</v>
      </c>
      <c r="C154" s="4" t="str">
        <f>HYPERLINK("http://data.overheid.nl/data/dataset/prv-kaart-7-landbouwclusters-glastuinbouwconcentratiegebied","PRV Kaart 7: Landbouwclusters - Glastuinbouwconcentratiegebied")</f>
        <v>PRV Kaart 7: Landbouwclusters - Glastuinbouwconcentratiegebied</v>
      </c>
      <c r="D154" s="7" t="s">
        <v>17</v>
      </c>
      <c r="E154" s="4" t="s">
        <v>18</v>
      </c>
      <c r="F154" s="2" t="s">
        <v>176</v>
      </c>
      <c r="G154" s="4" t="s">
        <v>158</v>
      </c>
      <c r="H154" s="7" t="s">
        <v>21</v>
      </c>
      <c r="I154" s="4" t="s">
        <v>22</v>
      </c>
      <c r="J154" s="6" t="s">
        <v>23</v>
      </c>
      <c r="K154" s="3" t="s">
        <v>19</v>
      </c>
      <c r="L154" s="7" t="s">
        <v>24</v>
      </c>
      <c r="M154" s="4" t="s">
        <v>25</v>
      </c>
      <c r="N154" s="2" t="s">
        <v>26</v>
      </c>
      <c r="O154" s="4">
        <v>2</v>
      </c>
      <c r="P154" s="2"/>
      <c r="Q154" s="4"/>
    </row>
    <row r="155" spans="1:17" ht="62">
      <c r="A155" s="4">
        <v>150</v>
      </c>
      <c r="B155" s="7" t="s">
        <v>16</v>
      </c>
      <c r="C155" s="4" t="str">
        <f>HYPERLINK("http://data.overheid.nl/data/dataset/prv-kaart-7-landbouwclusters-bollenconcentratiegebied","PRV Kaart 7: Landbouwclusters - Bollenconcentratiegebied")</f>
        <v>PRV Kaart 7: Landbouwclusters - Bollenconcentratiegebied</v>
      </c>
      <c r="D155" s="7" t="s">
        <v>17</v>
      </c>
      <c r="E155" s="4" t="s">
        <v>18</v>
      </c>
      <c r="F155" s="2" t="s">
        <v>176</v>
      </c>
      <c r="G155" s="4" t="s">
        <v>159</v>
      </c>
      <c r="H155" s="7" t="s">
        <v>21</v>
      </c>
      <c r="I155" s="4" t="s">
        <v>22</v>
      </c>
      <c r="J155" s="6" t="s">
        <v>23</v>
      </c>
      <c r="K155" s="3" t="s">
        <v>19</v>
      </c>
      <c r="L155" s="7" t="s">
        <v>24</v>
      </c>
      <c r="M155" s="4" t="s">
        <v>25</v>
      </c>
      <c r="N155" s="2" t="s">
        <v>26</v>
      </c>
      <c r="O155" s="4">
        <v>2</v>
      </c>
      <c r="P155" s="2"/>
      <c r="Q155" s="4"/>
    </row>
    <row r="156" spans="1:17" ht="77.5">
      <c r="A156" s="4">
        <v>151</v>
      </c>
      <c r="B156" s="7" t="s">
        <v>16</v>
      </c>
      <c r="C156" s="4" t="str">
        <f>HYPERLINK("http://data.overheid.nl/data/dataset/prv-kaart-6-landbouwgebieden-gebied-voor-grootschalige-landbouw","PRV Kaart 6: Landbouwgebieden - Gebied voor grootschalige landbouw")</f>
        <v>PRV Kaart 6: Landbouwgebieden - Gebied voor grootschalige landbouw</v>
      </c>
      <c r="D156" s="7" t="s">
        <v>17</v>
      </c>
      <c r="E156" s="4" t="s">
        <v>18</v>
      </c>
      <c r="F156" s="2" t="s">
        <v>176</v>
      </c>
      <c r="G156" s="4" t="s">
        <v>160</v>
      </c>
      <c r="H156" s="7" t="s">
        <v>21</v>
      </c>
      <c r="I156" s="4" t="s">
        <v>22</v>
      </c>
      <c r="J156" s="6" t="s">
        <v>23</v>
      </c>
      <c r="K156" s="3" t="s">
        <v>19</v>
      </c>
      <c r="L156" s="7" t="s">
        <v>24</v>
      </c>
      <c r="M156" s="4" t="s">
        <v>25</v>
      </c>
      <c r="N156" s="2" t="s">
        <v>26</v>
      </c>
      <c r="O156" s="4">
        <v>2</v>
      </c>
      <c r="P156" s="2"/>
      <c r="Q156" s="4"/>
    </row>
    <row r="157" spans="1:17" ht="62">
      <c r="A157" s="4">
        <v>152</v>
      </c>
      <c r="B157" s="7" t="s">
        <v>16</v>
      </c>
      <c r="C157" s="4" t="str">
        <f>HYPERLINK("http://data.overheid.nl/data/dataset/prv-kaart-5a-unesco-gebieden","PRV Kaart 5a: Unesco gebieden")</f>
        <v>PRV Kaart 5a: Unesco gebieden</v>
      </c>
      <c r="D157" s="7" t="s">
        <v>17</v>
      </c>
      <c r="E157" s="4" t="s">
        <v>18</v>
      </c>
      <c r="F157" s="2" t="s">
        <v>176</v>
      </c>
      <c r="G157" s="4" t="s">
        <v>161</v>
      </c>
      <c r="H157" s="7" t="s">
        <v>21</v>
      </c>
      <c r="I157" s="4" t="s">
        <v>22</v>
      </c>
      <c r="J157" s="6" t="s">
        <v>23</v>
      </c>
      <c r="K157" s="3" t="s">
        <v>19</v>
      </c>
      <c r="L157" s="7" t="s">
        <v>24</v>
      </c>
      <c r="M157" s="4" t="s">
        <v>25</v>
      </c>
      <c r="N157" s="2" t="s">
        <v>26</v>
      </c>
      <c r="O157" s="4">
        <v>2</v>
      </c>
      <c r="P157" s="2"/>
      <c r="Q157" s="4"/>
    </row>
    <row r="158" spans="1:17" ht="46.5">
      <c r="A158" s="4">
        <v>153</v>
      </c>
      <c r="B158" s="7" t="s">
        <v>16</v>
      </c>
      <c r="C158" s="4" t="str">
        <f>HYPERLINK("http://data.overheid.nl/data/dataset/prv-kaart-5a-nieuwe-hollandse-waterlinie","PRV Kaart 5a: Nieuwe Hollandse Waterlinie")</f>
        <v>PRV Kaart 5a: Nieuwe Hollandse Waterlinie</v>
      </c>
      <c r="D158" s="7" t="s">
        <v>17</v>
      </c>
      <c r="E158" s="4" t="s">
        <v>18</v>
      </c>
      <c r="F158" s="2" t="s">
        <v>176</v>
      </c>
      <c r="G158" s="4" t="s">
        <v>162</v>
      </c>
      <c r="H158" s="7" t="s">
        <v>21</v>
      </c>
      <c r="I158" s="4" t="s">
        <v>22</v>
      </c>
      <c r="J158" s="6" t="s">
        <v>23</v>
      </c>
      <c r="K158" s="3" t="s">
        <v>19</v>
      </c>
      <c r="L158" s="7" t="s">
        <v>24</v>
      </c>
      <c r="M158" s="4" t="s">
        <v>25</v>
      </c>
      <c r="N158" s="2" t="s">
        <v>26</v>
      </c>
      <c r="O158" s="4">
        <v>2</v>
      </c>
      <c r="P158" s="2"/>
      <c r="Q158" s="4"/>
    </row>
    <row r="159" spans="1:17" ht="62">
      <c r="A159" s="4">
        <v>154</v>
      </c>
      <c r="B159" s="7" t="s">
        <v>16</v>
      </c>
      <c r="C159" s="4" t="str">
        <f>HYPERLINK("http://data.overheid.nl/data/dataset/prv-kaart-4-ecologie-weidevogelleefgebied","PRV Kaart 4: Ecologie - Weidevogelleefgebied")</f>
        <v>PRV Kaart 4: Ecologie - Weidevogelleefgebied</v>
      </c>
      <c r="D159" s="7" t="s">
        <v>17</v>
      </c>
      <c r="E159" s="4" t="s">
        <v>18</v>
      </c>
      <c r="F159" s="2" t="s">
        <v>176</v>
      </c>
      <c r="G159" s="4" t="s">
        <v>163</v>
      </c>
      <c r="H159" s="7" t="s">
        <v>21</v>
      </c>
      <c r="I159" s="4" t="s">
        <v>22</v>
      </c>
      <c r="J159" s="6" t="s">
        <v>23</v>
      </c>
      <c r="K159" s="3" t="s">
        <v>19</v>
      </c>
      <c r="L159" s="7" t="s">
        <v>24</v>
      </c>
      <c r="M159" s="4" t="s">
        <v>25</v>
      </c>
      <c r="N159" s="2" t="s">
        <v>26</v>
      </c>
      <c r="O159" s="4">
        <v>2</v>
      </c>
      <c r="P159" s="2"/>
      <c r="Q159" s="4"/>
    </row>
    <row r="160" spans="1:17" ht="93">
      <c r="A160" s="4">
        <v>155</v>
      </c>
      <c r="B160" s="7" t="s">
        <v>16</v>
      </c>
      <c r="C160" s="4" t="str">
        <f>HYPERLINK("http://data.overheid.nl/data/dataset/prv-kaart-4-ecologie-ecologische-verbindingszone","PRV Kaart 4: Ecologie - Ecologische verbindingszone")</f>
        <v>PRV Kaart 4: Ecologie - Ecologische verbindingszone</v>
      </c>
      <c r="D160" s="7" t="s">
        <v>17</v>
      </c>
      <c r="E160" s="4" t="s">
        <v>18</v>
      </c>
      <c r="F160" s="2" t="s">
        <v>176</v>
      </c>
      <c r="G160" s="4" t="s">
        <v>164</v>
      </c>
      <c r="H160" s="7" t="s">
        <v>21</v>
      </c>
      <c r="I160" s="4" t="s">
        <v>22</v>
      </c>
      <c r="J160" s="6" t="s">
        <v>23</v>
      </c>
      <c r="K160" s="3" t="s">
        <v>19</v>
      </c>
      <c r="L160" s="7" t="s">
        <v>24</v>
      </c>
      <c r="M160" s="4" t="s">
        <v>25</v>
      </c>
      <c r="N160" s="2" t="s">
        <v>26</v>
      </c>
      <c r="O160" s="4">
        <v>2</v>
      </c>
      <c r="P160" s="2"/>
      <c r="Q160" s="4"/>
    </row>
    <row r="161" spans="1:17" ht="155">
      <c r="A161" s="4">
        <v>156</v>
      </c>
      <c r="B161" s="7" t="s">
        <v>16</v>
      </c>
      <c r="C161" s="4" t="str">
        <f>HYPERLINK("http://data.overheid.nl/data/dataset/prv-kaart-4-ecologie-ecologische-hoofdstructuur","PRV Kaart 4: Ecologie - Ecologische Hoofdstructuur")</f>
        <v>PRV Kaart 4: Ecologie - Ecologische Hoofdstructuur</v>
      </c>
      <c r="D161" s="7" t="s">
        <v>17</v>
      </c>
      <c r="E161" s="4" t="s">
        <v>18</v>
      </c>
      <c r="F161" s="2" t="s">
        <v>176</v>
      </c>
      <c r="G161" s="4" t="s">
        <v>165</v>
      </c>
      <c r="H161" s="7" t="s">
        <v>21</v>
      </c>
      <c r="I161" s="4" t="s">
        <v>22</v>
      </c>
      <c r="J161" s="6" t="s">
        <v>23</v>
      </c>
      <c r="K161" s="3" t="s">
        <v>19</v>
      </c>
      <c r="L161" s="7" t="s">
        <v>24</v>
      </c>
      <c r="M161" s="4" t="s">
        <v>25</v>
      </c>
      <c r="N161" s="2" t="s">
        <v>26</v>
      </c>
      <c r="O161" s="4">
        <v>2</v>
      </c>
      <c r="P161" s="2"/>
      <c r="Q161" s="4"/>
    </row>
    <row r="162" spans="1:17" ht="93">
      <c r="A162" s="4">
        <v>157</v>
      </c>
      <c r="B162" s="7" t="s">
        <v>16</v>
      </c>
      <c r="C162" s="4" t="str">
        <f>HYPERLINK("http://data.overheid.nl/data/dataset/prv-kaart-3-landelijk-gebied-landelijk-gebied-illustratief","PRV Kaart 3: Landelijk gebied -Landelijk gebied illustratief")</f>
        <v>PRV Kaart 3: Landelijk gebied -Landelijk gebied illustratief</v>
      </c>
      <c r="D162" s="7" t="s">
        <v>17</v>
      </c>
      <c r="E162" s="4" t="s">
        <v>18</v>
      </c>
      <c r="F162" s="2" t="s">
        <v>176</v>
      </c>
      <c r="G162" s="4" t="s">
        <v>86</v>
      </c>
      <c r="H162" s="7" t="s">
        <v>21</v>
      </c>
      <c r="I162" s="4" t="s">
        <v>22</v>
      </c>
      <c r="J162" s="6" t="s">
        <v>23</v>
      </c>
      <c r="K162" s="3" t="s">
        <v>19</v>
      </c>
      <c r="L162" s="7" t="s">
        <v>24</v>
      </c>
      <c r="M162" s="4" t="s">
        <v>25</v>
      </c>
      <c r="N162" s="2" t="s">
        <v>26</v>
      </c>
      <c r="O162" s="4">
        <v>2</v>
      </c>
      <c r="P162" s="2"/>
      <c r="Q162" s="4"/>
    </row>
    <row r="163" spans="1:17" ht="186">
      <c r="A163" s="4">
        <v>158</v>
      </c>
      <c r="B163" s="7" t="s">
        <v>16</v>
      </c>
      <c r="C163" s="4" t="str">
        <f>HYPERLINK("http://data.overheid.nl/data/dataset/prv-kaart-2-bestaand-bebouwd-gebied-bbg-transformatiegebied-meervoudig","PRV Kaart 2: Bestaand Bebouwd Gebied (BBG) -Transformatiegebied meervoudig")</f>
        <v>PRV Kaart 2: Bestaand Bebouwd Gebied (BBG) -Transformatiegebied meervoudig</v>
      </c>
      <c r="D163" s="7" t="s">
        <v>17</v>
      </c>
      <c r="E163" s="4" t="s">
        <v>18</v>
      </c>
      <c r="F163" s="2" t="s">
        <v>176</v>
      </c>
      <c r="G163" s="4" t="s">
        <v>166</v>
      </c>
      <c r="H163" s="7" t="s">
        <v>21</v>
      </c>
      <c r="I163" s="4" t="s">
        <v>22</v>
      </c>
      <c r="J163" s="6" t="s">
        <v>23</v>
      </c>
      <c r="K163" s="3" t="s">
        <v>19</v>
      </c>
      <c r="L163" s="7" t="s">
        <v>24</v>
      </c>
      <c r="M163" s="4" t="s">
        <v>25</v>
      </c>
      <c r="N163" s="2" t="s">
        <v>26</v>
      </c>
      <c r="O163" s="4">
        <v>2</v>
      </c>
      <c r="P163" s="2"/>
      <c r="Q163" s="4"/>
    </row>
    <row r="164" spans="1:17" ht="108.5">
      <c r="A164" s="4">
        <v>159</v>
      </c>
      <c r="B164" s="7" t="s">
        <v>16</v>
      </c>
      <c r="C164" s="4" t="str">
        <f>HYPERLINK("http://data.overheid.nl/data/dataset/prv-kaart-9-duurzame-energie-windgebied-wieringermeer","PRV Kaart 9: Duurzame energie - Windgebied wieringermeer")</f>
        <v>PRV Kaart 9: Duurzame energie - Windgebied wieringermeer</v>
      </c>
      <c r="D164" s="7" t="s">
        <v>17</v>
      </c>
      <c r="E164" s="4" t="s">
        <v>18</v>
      </c>
      <c r="F164" s="2" t="s">
        <v>176</v>
      </c>
      <c r="G164" s="4" t="s">
        <v>167</v>
      </c>
      <c r="H164" s="7" t="s">
        <v>21</v>
      </c>
      <c r="I164" s="4" t="s">
        <v>22</v>
      </c>
      <c r="J164" s="6" t="s">
        <v>23</v>
      </c>
      <c r="K164" s="3" t="s">
        <v>19</v>
      </c>
      <c r="L164" s="7" t="s">
        <v>24</v>
      </c>
      <c r="M164" s="4" t="s">
        <v>25</v>
      </c>
      <c r="N164" s="2" t="s">
        <v>26</v>
      </c>
      <c r="O164" s="4">
        <v>2</v>
      </c>
      <c r="P164" s="2"/>
      <c r="Q164" s="4"/>
    </row>
    <row r="165" spans="1:17" ht="124">
      <c r="A165" s="4">
        <v>160</v>
      </c>
      <c r="B165" s="7" t="s">
        <v>16</v>
      </c>
      <c r="C165" s="4" t="str">
        <f>HYPERLINK("http://data.overheid.nl/data/dataset/bouwen-op-slappe-grond-dikte-holoceen-pakket-01","Bouwen op slappe grond - Dikte holoceen pakket")</f>
        <v>Bouwen op slappe grond - Dikte holoceen pakket</v>
      </c>
      <c r="D165" s="7" t="s">
        <v>17</v>
      </c>
      <c r="E165" s="4" t="s">
        <v>18</v>
      </c>
      <c r="F165" s="2" t="s">
        <v>176</v>
      </c>
      <c r="G165" s="4" t="s">
        <v>168</v>
      </c>
      <c r="H165" s="7" t="s">
        <v>21</v>
      </c>
      <c r="I165" s="4" t="s">
        <v>22</v>
      </c>
      <c r="J165" s="6" t="s">
        <v>23</v>
      </c>
      <c r="K165" s="3" t="s">
        <v>19</v>
      </c>
      <c r="L165" s="7" t="s">
        <v>24</v>
      </c>
      <c r="M165" s="4" t="s">
        <v>25</v>
      </c>
      <c r="N165" s="2" t="s">
        <v>26</v>
      </c>
      <c r="O165" s="4">
        <v>2</v>
      </c>
      <c r="P165" s="2"/>
      <c r="Q165" s="4"/>
    </row>
    <row r="166" spans="1:17" ht="124">
      <c r="A166" s="4">
        <v>161</v>
      </c>
      <c r="B166" s="7" t="s">
        <v>16</v>
      </c>
      <c r="C166" s="4" t="str">
        <f>HYPERLINK("http://data.overheid.nl/data/dataset/bouwen-op-slappe-grond-dikte-holoceen-pakket","Bouwen op slappe grond - Dikte holoceen pakket")</f>
        <v>Bouwen op slappe grond - Dikte holoceen pakket</v>
      </c>
      <c r="D166" s="7" t="s">
        <v>17</v>
      </c>
      <c r="E166" s="4" t="s">
        <v>18</v>
      </c>
      <c r="F166" s="2" t="s">
        <v>176</v>
      </c>
      <c r="G166" s="4" t="s">
        <v>168</v>
      </c>
      <c r="H166" s="7" t="s">
        <v>21</v>
      </c>
      <c r="I166" s="4" t="s">
        <v>22</v>
      </c>
      <c r="J166" s="6" t="s">
        <v>23</v>
      </c>
      <c r="K166" s="3" t="s">
        <v>19</v>
      </c>
      <c r="L166" s="7" t="s">
        <v>24</v>
      </c>
      <c r="M166" s="4" t="s">
        <v>25</v>
      </c>
      <c r="N166" s="2" t="s">
        <v>26</v>
      </c>
      <c r="O166" s="4">
        <v>2</v>
      </c>
      <c r="P166" s="2"/>
      <c r="Q166" s="4"/>
    </row>
    <row r="167" spans="1:17" ht="310">
      <c r="A167" s="4">
        <v>162</v>
      </c>
      <c r="B167" s="7" t="s">
        <v>16</v>
      </c>
      <c r="C167" s="4" t="str">
        <f>HYPERLINK("http://data.overheid.nl/data/dataset/digitale-kadastrale-kaart-dkk-provincie-noord-holland-perceelvlakken-met-perceelnummer-lki","Digitale Kadastrale kaart (DKK) Provincie Noord-Holland: perceelvlakken met perceelnummer (LKI)")</f>
        <v>Digitale Kadastrale kaart (DKK) Provincie Noord-Holland: perceelvlakken met perceelnummer (LKI)</v>
      </c>
      <c r="D167" s="7" t="s">
        <v>17</v>
      </c>
      <c r="E167" s="4" t="s">
        <v>18</v>
      </c>
      <c r="F167" s="2" t="s">
        <v>176</v>
      </c>
      <c r="G167" s="4" t="s">
        <v>169</v>
      </c>
      <c r="H167" s="7" t="s">
        <v>21</v>
      </c>
      <c r="I167" s="4" t="s">
        <v>22</v>
      </c>
      <c r="J167" s="6" t="s">
        <v>23</v>
      </c>
      <c r="K167" s="3" t="s">
        <v>19</v>
      </c>
      <c r="L167" s="7" t="s">
        <v>24</v>
      </c>
      <c r="M167" s="4" t="s">
        <v>25</v>
      </c>
      <c r="N167" s="2" t="s">
        <v>26</v>
      </c>
      <c r="O167" s="4">
        <v>2</v>
      </c>
      <c r="P167" s="2"/>
      <c r="Q167" s="4"/>
    </row>
    <row r="168" spans="1:17" ht="93">
      <c r="A168" s="4">
        <v>163</v>
      </c>
      <c r="B168" s="7" t="s">
        <v>16</v>
      </c>
      <c r="C168" s="4" t="str">
        <f>HYPERLINK("http://data.overheid.nl/data/dataset/interferentiegebieden-wko","Interferentiegebieden - WKO")</f>
        <v>Interferentiegebieden - WKO</v>
      </c>
      <c r="D168" s="7" t="s">
        <v>17</v>
      </c>
      <c r="E168" s="4" t="s">
        <v>18</v>
      </c>
      <c r="F168" s="2" t="s">
        <v>176</v>
      </c>
      <c r="G168" s="4" t="s">
        <v>170</v>
      </c>
      <c r="H168" s="7" t="s">
        <v>21</v>
      </c>
      <c r="I168" s="4" t="s">
        <v>22</v>
      </c>
      <c r="J168" s="6" t="s">
        <v>23</v>
      </c>
      <c r="K168" s="3" t="s">
        <v>19</v>
      </c>
      <c r="L168" s="7" t="s">
        <v>24</v>
      </c>
      <c r="M168" s="4" t="s">
        <v>25</v>
      </c>
      <c r="N168" s="2" t="s">
        <v>26</v>
      </c>
      <c r="O168" s="4">
        <v>2</v>
      </c>
      <c r="P168" s="2"/>
      <c r="Q168" s="4"/>
    </row>
    <row r="169" spans="1:17" ht="31">
      <c r="A169" s="4">
        <v>164</v>
      </c>
      <c r="B169" s="7" t="s">
        <v>16</v>
      </c>
      <c r="C169" s="4" t="str">
        <f>HYPERLINK("http://data.overheid.nl/data/dataset/noord-holland-pad","Noord-Holland Pad")</f>
        <v>Noord-Holland Pad</v>
      </c>
      <c r="D169" s="7" t="s">
        <v>17</v>
      </c>
      <c r="E169" s="4" t="s">
        <v>18</v>
      </c>
      <c r="F169" s="2" t="s">
        <v>176</v>
      </c>
      <c r="G169" s="4" t="s">
        <v>171</v>
      </c>
      <c r="H169" s="7" t="s">
        <v>32</v>
      </c>
      <c r="I169" s="4" t="s">
        <v>22</v>
      </c>
      <c r="J169" s="6" t="s">
        <v>23</v>
      </c>
      <c r="K169" s="3" t="s">
        <v>19</v>
      </c>
      <c r="L169" s="7" t="s">
        <v>24</v>
      </c>
      <c r="M169" s="4" t="s">
        <v>25</v>
      </c>
      <c r="N169" s="2" t="s">
        <v>26</v>
      </c>
      <c r="O169" s="4">
        <v>2</v>
      </c>
      <c r="P169" s="2"/>
      <c r="Q169" s="4"/>
    </row>
    <row r="170" spans="1:17" ht="108.5">
      <c r="A170" s="4">
        <v>165</v>
      </c>
      <c r="B170" s="7" t="s">
        <v>16</v>
      </c>
      <c r="C170" s="4" t="str">
        <f>HYPERLINK("http://data.overheid.nl/data/dataset/duisterniskaart-hemelhelderheid-met-kasverlichting-uit","Duisterniskaart, hemelhelderheid met kasverlichting uit")</f>
        <v>Duisterniskaart, hemelhelderheid met kasverlichting uit</v>
      </c>
      <c r="D170" s="7" t="s">
        <v>17</v>
      </c>
      <c r="E170" s="4" t="s">
        <v>18</v>
      </c>
      <c r="F170" s="2" t="s">
        <v>176</v>
      </c>
      <c r="G170" s="4" t="s">
        <v>172</v>
      </c>
      <c r="H170" s="7" t="s">
        <v>21</v>
      </c>
      <c r="I170" s="4" t="s">
        <v>22</v>
      </c>
      <c r="J170" s="6" t="s">
        <v>23</v>
      </c>
      <c r="K170" s="3" t="s">
        <v>19</v>
      </c>
      <c r="L170" s="7" t="s">
        <v>24</v>
      </c>
      <c r="M170" s="4" t="s">
        <v>25</v>
      </c>
      <c r="N170" s="2" t="s">
        <v>26</v>
      </c>
      <c r="O170" s="4">
        <v>1</v>
      </c>
      <c r="P170" s="2"/>
      <c r="Q170" s="4"/>
    </row>
    <row r="171" spans="1:17" ht="108.5">
      <c r="A171" s="4">
        <v>166</v>
      </c>
      <c r="B171" s="7" t="s">
        <v>16</v>
      </c>
      <c r="C171" s="4" t="str">
        <f>HYPERLINK("http://data.overheid.nl/data/dataset/duisterniskaart-hemelhelderheid-met-kasverlichting-aan","Duisterniskaart, hemelhelderheid met kasverlichting aan")</f>
        <v>Duisterniskaart, hemelhelderheid met kasverlichting aan</v>
      </c>
      <c r="D171" s="7" t="s">
        <v>17</v>
      </c>
      <c r="E171" s="4" t="s">
        <v>18</v>
      </c>
      <c r="F171" s="2" t="s">
        <v>176</v>
      </c>
      <c r="G171" s="4" t="s">
        <v>173</v>
      </c>
      <c r="H171" s="7" t="s">
        <v>21</v>
      </c>
      <c r="I171" s="4" t="s">
        <v>22</v>
      </c>
      <c r="J171" s="6" t="s">
        <v>23</v>
      </c>
      <c r="K171" s="3" t="s">
        <v>19</v>
      </c>
      <c r="L171" s="7" t="s">
        <v>24</v>
      </c>
      <c r="M171" s="4" t="s">
        <v>25</v>
      </c>
      <c r="N171" s="2" t="s">
        <v>26</v>
      </c>
      <c r="O171" s="4">
        <v>1</v>
      </c>
      <c r="P171" s="2"/>
      <c r="Q171" s="4"/>
    </row>
    <row r="172" spans="1:17" ht="139.5">
      <c r="A172" s="4">
        <v>167</v>
      </c>
      <c r="B172" s="7" t="s">
        <v>16</v>
      </c>
      <c r="C172" s="4" t="str">
        <f>HYPERLINK("http://data.overheid.nl/data/dataset/werklocaties-kantoren-bestaand-en-gepland-hard-zacht-en-reservering-01","Werklocaties kantoren, bestaand en gepland (hard, zacht en reservering)")</f>
        <v>Werklocaties kantoren, bestaand en gepland (hard, zacht en reservering)</v>
      </c>
      <c r="D172" s="7" t="s">
        <v>17</v>
      </c>
      <c r="E172" s="4" t="s">
        <v>18</v>
      </c>
      <c r="F172" s="2" t="s">
        <v>176</v>
      </c>
      <c r="G172" s="4" t="s">
        <v>148</v>
      </c>
      <c r="H172" s="7" t="s">
        <v>21</v>
      </c>
      <c r="I172" s="4" t="s">
        <v>22</v>
      </c>
      <c r="J172" s="6" t="s">
        <v>23</v>
      </c>
      <c r="K172" s="3" t="s">
        <v>19</v>
      </c>
      <c r="L172" s="7" t="s">
        <v>24</v>
      </c>
      <c r="M172" s="4" t="s">
        <v>25</v>
      </c>
      <c r="N172" s="2" t="s">
        <v>26</v>
      </c>
      <c r="O172" s="4">
        <v>2</v>
      </c>
      <c r="P172" s="2"/>
      <c r="Q172" s="4"/>
    </row>
    <row r="173" spans="1:17" ht="139.5">
      <c r="A173" s="4">
        <v>168</v>
      </c>
      <c r="B173" s="7" t="s">
        <v>16</v>
      </c>
      <c r="C173" s="4" t="str">
        <f>HYPERLINK("http://data.overheid.nl/data/dataset/bedrijventerreinen-01-02-03-04","Bedrijventerreinen")</f>
        <v>Bedrijventerreinen</v>
      </c>
      <c r="D173" s="7" t="s">
        <v>17</v>
      </c>
      <c r="E173" s="4" t="s">
        <v>18</v>
      </c>
      <c r="F173" s="2" t="s">
        <v>176</v>
      </c>
      <c r="G173" s="4" t="s">
        <v>174</v>
      </c>
      <c r="H173" s="7" t="s">
        <v>21</v>
      </c>
      <c r="I173" s="4" t="s">
        <v>22</v>
      </c>
      <c r="J173" s="6" t="s">
        <v>23</v>
      </c>
      <c r="K173" s="3" t="s">
        <v>19</v>
      </c>
      <c r="L173" s="7" t="s">
        <v>24</v>
      </c>
      <c r="M173" s="4" t="s">
        <v>25</v>
      </c>
      <c r="N173" s="2" t="s">
        <v>26</v>
      </c>
      <c r="O173" s="4">
        <v>2</v>
      </c>
      <c r="P173" s="2"/>
      <c r="Q173" s="4"/>
    </row>
    <row r="174" spans="1:17" ht="62">
      <c r="A174" s="4">
        <v>169</v>
      </c>
      <c r="B174" s="7" t="s">
        <v>16</v>
      </c>
      <c r="C174" s="4" t="str">
        <f>HYPERLINK("http://data.overheid.nl/data/dataset/geschiktheid-geothermie","Geschiktheid geothermie")</f>
        <v>Geschiktheid geothermie</v>
      </c>
      <c r="D174" s="7" t="s">
        <v>17</v>
      </c>
      <c r="E174" s="4" t="s">
        <v>18</v>
      </c>
      <c r="F174" s="2" t="s">
        <v>176</v>
      </c>
      <c r="G174" s="4" t="s">
        <v>175</v>
      </c>
      <c r="H174" s="7" t="s">
        <v>21</v>
      </c>
      <c r="I174" s="4" t="s">
        <v>22</v>
      </c>
      <c r="J174" s="6" t="s">
        <v>23</v>
      </c>
      <c r="K174" s="3" t="s">
        <v>19</v>
      </c>
      <c r="L174" s="7" t="s">
        <v>24</v>
      </c>
      <c r="M174" s="4" t="s">
        <v>25</v>
      </c>
      <c r="N174" s="2" t="s">
        <v>26</v>
      </c>
      <c r="O174" s="4">
        <v>2</v>
      </c>
      <c r="P174" s="2"/>
      <c r="Q174" s="4"/>
    </row>
    <row r="175" spans="1:17" ht="170.5">
      <c r="A175" s="4">
        <v>170</v>
      </c>
      <c r="B175" s="7" t="s">
        <v>16</v>
      </c>
      <c r="C175" s="4" t="str">
        <f>HYPERLINK("http://data.overheid.nl/data/dataset/structuurvisie-seedvalley-onderdeel-greenport-noord-holland-noord","Structuurvisie - Seedvalley onderdeel Greenport Noord-Holland Noord")</f>
        <v>Structuurvisie - Seedvalley onderdeel Greenport Noord-Holland Noord</v>
      </c>
      <c r="D175" s="7" t="s">
        <v>17</v>
      </c>
      <c r="E175" s="4" t="s">
        <v>18</v>
      </c>
      <c r="F175" s="2" t="s">
        <v>176</v>
      </c>
      <c r="G175" s="4" t="s">
        <v>179</v>
      </c>
      <c r="H175" s="7" t="s">
        <v>21</v>
      </c>
      <c r="I175" s="4" t="s">
        <v>22</v>
      </c>
      <c r="J175" s="6" t="s">
        <v>23</v>
      </c>
      <c r="K175" s="3" t="s">
        <v>19</v>
      </c>
      <c r="L175" s="7" t="s">
        <v>24</v>
      </c>
      <c r="M175" s="4" t="s">
        <v>25</v>
      </c>
      <c r="N175" s="2" t="s">
        <v>26</v>
      </c>
      <c r="O175" s="4">
        <v>2</v>
      </c>
      <c r="P175" s="2"/>
      <c r="Q175" s="4"/>
    </row>
    <row r="176" spans="1:17" ht="170.5">
      <c r="A176" s="4">
        <v>171</v>
      </c>
      <c r="B176" s="7" t="s">
        <v>16</v>
      </c>
      <c r="C176" s="4" t="str">
        <f>HYPERLINK("http://data.overheid.nl/data/dataset/structuurvisie-greenport-aalsmeer","Structuurvisie - Greenport Aalsmeer")</f>
        <v>Structuurvisie - Greenport Aalsmeer</v>
      </c>
      <c r="D176" s="7" t="s">
        <v>17</v>
      </c>
      <c r="E176" s="4" t="s">
        <v>18</v>
      </c>
      <c r="F176" s="2" t="s">
        <v>176</v>
      </c>
      <c r="G176" s="4" t="s">
        <v>180</v>
      </c>
      <c r="H176" s="7" t="s">
        <v>21</v>
      </c>
      <c r="I176" s="4" t="s">
        <v>22</v>
      </c>
      <c r="J176" s="6" t="s">
        <v>23</v>
      </c>
      <c r="K176" s="3" t="s">
        <v>19</v>
      </c>
      <c r="L176" s="7" t="s">
        <v>24</v>
      </c>
      <c r="M176" s="4" t="s">
        <v>25</v>
      </c>
      <c r="N176" s="2" t="s">
        <v>26</v>
      </c>
      <c r="O176" s="4">
        <v>2</v>
      </c>
      <c r="P176" s="2"/>
      <c r="Q176" s="4"/>
    </row>
    <row r="177" spans="1:17" ht="170.5">
      <c r="A177" s="4">
        <v>172</v>
      </c>
      <c r="B177" s="7" t="s">
        <v>16</v>
      </c>
      <c r="C177" s="4" t="str">
        <f>HYPERLINK("http://data.overheid.nl/data/dataset/structuurvisie-agriport-a7-onderdeel-greenport-noord-holland-noord","Structuurvisie - Agriport A7 onderdeel Greenport Noord-Holland Noord")</f>
        <v>Structuurvisie - Agriport A7 onderdeel Greenport Noord-Holland Noord</v>
      </c>
      <c r="D177" s="7" t="s">
        <v>17</v>
      </c>
      <c r="E177" s="4" t="s">
        <v>18</v>
      </c>
      <c r="F177" s="2" t="s">
        <v>176</v>
      </c>
      <c r="G177" s="4" t="s">
        <v>181</v>
      </c>
      <c r="H177" s="7" t="s">
        <v>21</v>
      </c>
      <c r="I177" s="4" t="s">
        <v>22</v>
      </c>
      <c r="J177" s="6" t="s">
        <v>23</v>
      </c>
      <c r="K177" s="3" t="s">
        <v>19</v>
      </c>
      <c r="L177" s="7" t="s">
        <v>24</v>
      </c>
      <c r="M177" s="4" t="s">
        <v>25</v>
      </c>
      <c r="N177" s="2" t="s">
        <v>26</v>
      </c>
      <c r="O177" s="4">
        <v>2</v>
      </c>
      <c r="P177" s="2"/>
      <c r="Q177" s="4"/>
    </row>
    <row r="178" spans="1:17" ht="31">
      <c r="A178" s="4">
        <v>173</v>
      </c>
      <c r="B178" s="7" t="s">
        <v>16</v>
      </c>
      <c r="C178" s="4" t="str">
        <f>HYPERLINK("http://data.overheid.nl/data/dataset/habitatkartering-natura2000-gebieden","Habitatkartering Natura2000 gebieden")</f>
        <v>Habitatkartering Natura2000 gebieden</v>
      </c>
      <c r="D178" s="7" t="s">
        <v>17</v>
      </c>
      <c r="E178" s="4" t="s">
        <v>18</v>
      </c>
      <c r="F178" s="2" t="s">
        <v>176</v>
      </c>
      <c r="G178" s="4" t="s">
        <v>182</v>
      </c>
      <c r="H178" s="7" t="s">
        <v>21</v>
      </c>
      <c r="I178" s="4" t="s">
        <v>22</v>
      </c>
      <c r="J178" s="6" t="s">
        <v>23</v>
      </c>
      <c r="K178" s="3" t="s">
        <v>19</v>
      </c>
      <c r="L178" s="7" t="s">
        <v>24</v>
      </c>
      <c r="M178" s="4" t="s">
        <v>25</v>
      </c>
      <c r="N178" s="2" t="s">
        <v>26</v>
      </c>
      <c r="O178" s="4">
        <v>2</v>
      </c>
      <c r="P178" s="2"/>
      <c r="Q178" s="4"/>
    </row>
  </sheetData>
  <autoFilter ref="A5:Q178"/>
  <pageMargins left="1" right="1" top="1.6666666666666667" bottom="1.6666666666666667" header="1" footer="1"/>
  <pageSetup paperSize="9" firstPageNumber="4294967295" fitToWidth="0" fitToHeight="0" orientation="portrait" cellComments="asDisplayed" copies="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heetViews>
  <sheetFormatPr defaultRowHeight="12.5"/>
  <cols>
    <col min="1" max="1" width="1.1796875" customWidth="1"/>
    <col min="2" max="2" width="64.453125" customWidth="1"/>
    <col min="3" max="3" width="1.54296875" customWidth="1"/>
    <col min="4" max="4" width="5.54296875" customWidth="1"/>
    <col min="5" max="6" width="16" customWidth="1"/>
  </cols>
  <sheetData>
    <row r="1" spans="2:6" ht="13">
      <c r="B1" s="13" t="s">
        <v>183</v>
      </c>
      <c r="C1" s="13"/>
      <c r="D1" s="17"/>
      <c r="E1" s="17"/>
      <c r="F1" s="17"/>
    </row>
    <row r="2" spans="2:6" ht="13">
      <c r="B2" s="13" t="s">
        <v>184</v>
      </c>
      <c r="C2" s="13"/>
      <c r="D2" s="17"/>
      <c r="E2" s="17"/>
      <c r="F2" s="17"/>
    </row>
    <row r="3" spans="2:6">
      <c r="B3" s="14"/>
      <c r="C3" s="14"/>
      <c r="D3" s="18"/>
      <c r="E3" s="18"/>
      <c r="F3" s="18"/>
    </row>
    <row r="4" spans="2:6" ht="50">
      <c r="B4" s="14" t="s">
        <v>185</v>
      </c>
      <c r="C4" s="14"/>
      <c r="D4" s="18"/>
      <c r="E4" s="18"/>
      <c r="F4" s="18"/>
    </row>
    <row r="5" spans="2:6">
      <c r="B5" s="14"/>
      <c r="C5" s="14"/>
      <c r="D5" s="18"/>
      <c r="E5" s="18"/>
      <c r="F5" s="18"/>
    </row>
    <row r="6" spans="2:6" ht="26">
      <c r="B6" s="13" t="s">
        <v>186</v>
      </c>
      <c r="C6" s="13"/>
      <c r="D6" s="17"/>
      <c r="E6" s="17" t="s">
        <v>187</v>
      </c>
      <c r="F6" s="17" t="s">
        <v>188</v>
      </c>
    </row>
    <row r="7" spans="2:6" ht="13" thickBot="1">
      <c r="B7" s="14"/>
      <c r="C7" s="14"/>
      <c r="D7" s="18"/>
      <c r="E7" s="18"/>
      <c r="F7" s="18"/>
    </row>
    <row r="8" spans="2:6" ht="38" thickBot="1">
      <c r="B8" s="15" t="s">
        <v>189</v>
      </c>
      <c r="C8" s="16"/>
      <c r="D8" s="19"/>
      <c r="E8" s="19">
        <v>4</v>
      </c>
      <c r="F8" s="20" t="s">
        <v>190</v>
      </c>
    </row>
    <row r="9" spans="2:6">
      <c r="B9" s="14"/>
      <c r="C9" s="14"/>
      <c r="D9" s="18"/>
      <c r="E9" s="18"/>
      <c r="F9" s="18"/>
    </row>
    <row r="10" spans="2:6">
      <c r="B10" s="14"/>
      <c r="C10" s="14"/>
      <c r="D10" s="18"/>
      <c r="E10" s="18"/>
      <c r="F10" s="1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data.overheid.nl dataset</vt:lpstr>
      <vt:lpstr>Compatibiliteitsrapport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Woudwijk, dhr. L. (Leo)</dc:creator>
  <cp:lastModifiedBy>Gebruiker</cp:lastModifiedBy>
  <dcterms:created xsi:type="dcterms:W3CDTF">2017-01-19T10:52:04Z</dcterms:created>
  <dcterms:modified xsi:type="dcterms:W3CDTF">2017-06-12T08:15:52Z</dcterms:modified>
</cp:coreProperties>
</file>