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alcChain>
</file>

<file path=xl/sharedStrings.xml><?xml version="1.0" encoding="utf-8"?>
<sst xmlns="http://schemas.openxmlformats.org/spreadsheetml/2006/main" count="798" uniqueCount="92">
  <si>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</si>
  <si>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</si>
  <si>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</si>
  <si>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</si>
  <si>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</si>
  <si>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</si>
  <si>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</si>
  <si>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</si>
  <si>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</si>
  <si>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</si>
  <si>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</si>
  <si>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</si>
  <si>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</si>
  <si>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</si>
  <si>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</si>
  <si>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</si>
  <si>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</si>
  <si>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Noord-Brabant</t>
  </si>
  <si>
    <t>geo@brabant.nl</t>
  </si>
  <si>
    <t/>
  </si>
  <si>
    <t>Inventarisatie van monumentale bomen. De punten op de kaart geven solitaire bomen weer die een cultuurhistorische betekenis hebben, minimaal 90 jaar oud zijn en in goede gezondheid verkeren. Alle bomen zijn voorzien van beschrijvingen. De Cultuurhistorische Waardenkaart is op 26 september 2006 definitief vastgesteld door GS van Noord-Brabant.</t>
  </si>
  <si>
    <t>Publiek Domein</t>
  </si>
  <si>
    <t>nl-NL</t>
  </si>
  <si>
    <t>groen</t>
  </si>
  <si>
    <t>beschikbaar</t>
  </si>
  <si>
    <t>Nee</t>
  </si>
  <si>
    <t>2017-01-18</t>
  </si>
  <si>
    <t>Inventarisatie van historische stedenbouw. Historische stedenbouw is de combinatie van de historisch gegroeide ruimtelijke structuur en de historische bebouwing. Het kan gaan om een gehucht, dorp, stad, woonwijk of industrieel complex.
Behalve de rijksbeschermde stads- en dorpsgezichten zijn alle contouren in deze kaartlaag voorzien van een beschrijving en één of meerdere foto's. 
De Cultuurhistorische Waardenkaart is op 26 september 2006 definitief vastgesteld door GS van Noord-Brabant.</t>
  </si>
  <si>
    <t>Inventarisaties van historische zichtrelaties. De Cultuurhistorische Waardenkaart is op 26 september 2006 definitief vastgesteld door GS van Noord-Brabant.</t>
  </si>
  <si>
    <t>Inventarisatie van historische groenstructuren in het landschap. De groenelementen en structuren zijn veelal door ingrepen van de mens ontstaan. Meestal zijn deze omwille van de functionaliteit ontstaan, denk maar aan houtwallen, heggen, grienden- en hakhoutcultuur, plantage- en ontginningsbossen en bomenrijen. Vaak worden deze nu als natuur beschouwd. Daarnaast zijn er ook groenelementen die esthetische/culturele overwegingen ontstaan, zo kennen we diverse parken, pastorietuinen, dreven en bepaalde solitaire bomen (Juliananlinde). Beide groepen vormen het levend erfgoed van onze provincie. De groenstructuren zijn voorzien van beschrijvingen en foto's. De Cultuurhistorische Waardenkaart is op 26 september 2006 definitief vastgesteld door GS van Noord-Brabant.</t>
  </si>
  <si>
    <t>Inventarisatie van historisch belangrijke lijnen in het landschap. Historische geografie is de ruimtelijke neerslag van de aanpassingen die de mens in de loop der eeuwen heeft gedaan aan de natuurlijke omgeving. Historische lijnen zijn bijvoorbeeld dijken, dammen, wallen, paden, wegen (waaronder zandwegen, klinkerwegen en kasseiwegen), spoorwegen, kanalen en sloten. De Cultuurhistorische Waardenkaart is op 26 september 2006 definitief vastgesteld door GS van Noord-Brabant.</t>
  </si>
  <si>
    <t>Inventarisatie van historische bouwkunst. Met historische bouwkunst worden 'onroerende zaken' bedoeld. Voorbeelden zijn: boerderijen, woonhuizen, fabrieken, molens, kerken en kastelen. Maar ook: bruggen, grenspalen, standbeelden, etc. De Cultuurhistorische Waardenkaart is op 26 september 2006 definitief vastgesteld door GS van Noord-Brabant.
Als criteria voor opname op de Cultuurhistorische waardenkaart zijn gebruikt de wetenschappelijke en/of cultuurhistorische betekenis, schoonheid, en ouderdom. Voor het criterium ouderdom is aansluiting gezocht op de termijn van 50 jaar, die ook in de Monumentenwet is opgenomen.</t>
  </si>
  <si>
    <t>Overzicht van assen van de provinciale wegen.</t>
  </si>
  <si>
    <t>Dwarslijnen bestand hectometrering van provinciale weg (met annotatie). Aan het begin en eind van de weg staat een dwarslijn met een lengte van 300 meter naar beide kanten. Op de halve kilometers staat een dwarslijn met een lengte van 200 meter naar beide kanten en op de 100 meter staat een dwarslijn met een lengte van 50 meter naar beide kanten. Er staat annotatie op de hele en halve kilometers en aan het begin- en eind van de weg. Nieuwe hectometerwaarden staan aan de rechterkant van de weg en de evt. aanwezige oude hectometerwaarden staan aan de linkerzijde.</t>
  </si>
  <si>
    <t>Kartografisch kommen bestand verrijkt met de naam van de kom in carnavalstijd en een link naar de actuele agenda op uitinbrabant.nl.</t>
  </si>
  <si>
    <t>Waterwingebieden zijn de gebieden waar het grondwater wordt onttrokken t.b.v. de drinkwaterproductie. Hier geldt de grootste mate van bescherming voor het grondwater qua regelgeving ten behoeve van de waterwinning.
        Waterwingebieden vormen samen met boringsvrije zones, 25- en 100-jaarszones de beschermingszones grondwaterwinning openbare drinkwatervoorziening.</t>
  </si>
  <si>
    <t>Dit bestand bevat de beschermingszones grondwaterwinning openbare drinkwatervoorziening, 25- en 100- jaarszones van de grondwaterbeschermingsgebieden. Deze omvatten de waterwingebieden en de boringsvrije zones. In deze versie van 2010 is de begrenzing van Macharen aangepast.</t>
  </si>
  <si>
    <t>Zeer kwetsbare gebieden conform Wet ammoniak en veehouderij. Begrenzing is vastgesteld bij besluit Provinciale Staten Noord-Brabant 1 juli 2011 “Correctieve herziening aanwijzing zeer kwetsbare gebieden Wet ammoniak en veehouderij”
T.b.v. INPSIRE heeft dataharmaonisatie plaatsgevonden, waarbij het oorspronkelijke bestand is geclipt op de kadastrale provinciegrens en informatie conform de INSPIRE dataspecificaties voor beschermde gebieden is toegevoegd.</t>
  </si>
  <si>
    <t>Bijzondere gebieden aangewezen in de Provinciale Milieu Verordening ter bescherming van het milieu en in bijzonder ter bescherming van de stilte. Gebied waarin het geluidniveau in de kern niet hoger is dan 40 decibel. 
T.b.v. INPSIRE heeft dataharmonisatie plaatsgevonden, waarbij het oorspronkelijke bestand is geclipt op de provinciegrens uit de BRT en informatie conform de INSPIRE dataspecificaties voor beschermde gebieden is toegevoegd.</t>
  </si>
  <si>
    <t>Nauwkeurige provinciale begrenzing van het in artikel 2.13.2 Barro indicatief aangewezen erfgoed van uitzonderlijke universele waarde De Nieuwe Hollandse Waterlinie voor zover gelegen in Noord-Brabant. Het gebied staat op de voorlopige lijst om als werelderfgoed aangewezen te worden en is door het Rijk indicatief opgenomen in het Barro. PS hebben de opdracht de nadere begrenzing vast te stellen, hetgeen in de Verordening ruimte 2012 is gebeurd. De objecten in dit bestand zijn vastgesteld op de schaal 1:25.000
Dit bestand is gebaseerd op het bestand Wereld erfgoed De Nieuwe Hollandse Waterlinie van de Verordening ruimte Noord-Brabant 2012, maar is NIET het authentieke, gewaarmerkte planbestand. De authentieke, gewaarmerkte planbestanden van de Verordening ruimte Noord-Brabant 2012, zijn digitaal gepubliceerd vanaf 1 juni 2012 met het plan-IDN NL.IMRO.9930.vr2012-va03. Deze planbestanden zijn te vinden via de index op www.ruimtelijkeplannen.nl. 
T.b.v. INPSIRE heeft dataharmaonisatie plaatsgevonden, waarbij het oorspronkelijke bestand is geclipt op de provinciegrens uit de BRT en informatie conform de INSPIRE dataspecificaties voor beschermde gebieden is toegevoegd.
In de Verordening ruimte 2011 was sprake van 2 nationale landschappen, De Nieuwe Hollandse Waterlinie en het Groene Woud. Bij de vaststelling van de Verordening ruimte 2012 is de nieuwe Barro regeling van het rijk verwerkt. De term Nationaal landschap is vervallen en het gebied het Groene Woud is niet meer opgenomen.</t>
  </si>
  <si>
    <t>Deze 'Aardkundig Waardevolle Gebiedenkaart Noord-Brabant; gedetailleerde begrenzing (1:25.000)' begrenst - zoals de titel al zegt - de 42 aardkundig waardevolle gebieden uit de Structuurvisie ruimtelijke ordening op perceelsniveau. Deze gebieden zijn van provinciale of nationale betekenis. Aardkundige waarden van regionale of lokale betekenis zijn niet opgenomen op de provinciale kaart. De objecten in dit bestand zijn vastgesteld op de schaal 1:25000.
Dit bestand is gebaseerd op het Aardkundige Waardevolle Gebieden bestand van de Verordening ruimte Noord-Brabant 2012, maar is NIET het authentieke, gewaarmerkte planbestand. De authentieke, gewaarmerkte planbestanden van de Verordening ruimte Noord-Brabant 2012, zijn digitaal gepubliceerd vanaf 11 mei 2012 met het plan-IDN NL.IMRO.9930.vr2012-va03. Deze planbestanden zijn te vinden via de index op www.ruimtelijkeplannen.nl. T.b.v. INPSIRE heeft dataharmaonisatie plaatsgevonden, waarbij het oorspronkelijke bestand is geclipt op de provinciegrens uit de BRT en informatie conform de INSPIRE dataspecificaties voor beschermde gebieden is toegevoegd.</t>
  </si>
  <si>
    <t>Dit bestand bevat gegevens over de geuruitstoot van industriële bedrijven met een vergunning van de provincie en de vertaling daarvan naar gezondheidsrisico's. De provincie heeft met behulp van een geurverspreidingsmodel de 98-percentiel geurcontouren berekend. Bijvoorbeeld 98 percentiel van 5 ge/m3 wil zeggen dat buiten de contour in 98% van de tijd de geurimmissie op een bepaald punt lager zal zijn dan 5 ge/m3. De berekende 98p-geurcontouren zijn conform het Handboek gezondheidseffectscreening stad &amp; milieu 2012 vertaald naar GES-scores. De kaart geeft niet precies de gebieden aan waar geur waarneembaar is, maar hoe groot de kans is dat de geur waarneembaar is en hoe sterk deze geur is. Of iemand de geur ook daarwerkelijk ruikt is afhankelijk van de bedrijfsvoering, het weer, de plek en het reukvermogen van die persoon.</t>
  </si>
  <si>
    <t>Dit bestand bevat gegevens over de geuruitstoot van industriële bedrijven met een vergunning van de provincie. De provincie heeft met behulp van een geurverspreidingsmodel de 98-percentiel geurcontouren berekend. Bijvoorbeeld 98 percentiel van 5 ge/m3 wil zeggen dat buiten de contour in 98% van de tijd de geurimmissie op een bepaald punt lager zal zijn dan5 ge/m3.
        De kaart geeft niet precies de gebieden aan waar geur waarneembaar is, maar hoe groot de kans is dat de geur waarneembaar is en hoe sterk deze geur is. Of iemand de geur ook daarwerkelijk ruikt is afhankelijk van de bedrijfsvoering, het weer, de plek en het reukvermogen van die persoon.</t>
  </si>
  <si>
    <t>Bestand is opgesteld ten behoeve van INSPIRE. Globaal zijn de locaties ingetekend waar industrieel zand wordt gewonnen, waar grootschalige zandwinning voor ophoogzand plaatsvindt en waar klei wordt gewonnen. Voor meer gedetailleerde informatie wordt verwezen naar de contactpersonen zoals in de metadata beschreven.</t>
  </si>
  <si>
    <t>Aan de basis van de vele gezichten van Brabant ligt de afwisseling van de niet-levende natuur: van reliëf, bodemtype en watersysteem. Slechts op sommige plaatsen hebben de (fossiele) verschijnselen van de niet-levende natuur nog een gave vorm of zijn aardkundige processen actief, hier is sprake van aardkundige waarden. De Provincie Noord-Brabant wil haar aardkundige waarden behouden en door het benoemen van aardkundige monumenten de bijzondere verhalen van die gebieden vertellen aan een breed publiek.
Het puntenbestand geeft indicatief de ligging van de aangewezen monumenten weer. Het bestand zal worden uitgebreid als meer monumenten worden aangewezen.</t>
  </si>
  <si>
    <t>De Cultuurhistorische vlakken vormen de kernen binnen de Cultuurhistorische Landschappen.
De Cultuurhistorische vlakken zijn de meest kenmerkende deelgebieden van de Cultuurhistorische Landschappen. Voor deze vlakken bepaalt de Verordening ruimte dat de gemeente - waar nodig - beschermende regels opneemt in het bestemmingsplan.</t>
  </si>
  <si>
    <t>De Cultuurhistorische Landschappen zijn gebieden met concentraties van samenhangende cultuurhistorische kenmerken en waarden. De Cultuurhistorische Landschappen zijn gebieden die representatief zijn voor de agrarische cultuurlandschappen van zand, klei en verdwenen veen, maar ook voor de landschappen gevormd door waterbeheersing en defensie, zoals overlaten en waterlinies.</t>
  </si>
  <si>
    <t>De complexen van cultuurhistorisch belang zijn (voormalige) kloosters, industriële complexen en landgoederen waarvan de waarde van provinciale betekenis is. Voor deze complexen maakt de Verordening ruimte een functiewijziging mogelijk indien die bijdraagt aan het behoud en de versterking van de aanwezige karakteristieke kwaliteiten. 
De objecten in dit bestand zijn indicatief en worden vastgesteld op de schaal 1:100.000</t>
  </si>
  <si>
    <t>Het doel van het selectieproces was om gemeentegrens overschrijdende archeologische landschappen te selecteren die representatief zijn voor Noord-Brabant en - in potentie - voor de Brabantse geschiedenis tot en met de late middeleeuwen (1500 AD).</t>
  </si>
  <si>
    <t>Boringsvrije zones voor grondwaterwinning. In de versie van 2010 is Lieshout veranderd en Dongen toegevoegd ten opzichte van de versie van 2006.</t>
  </si>
  <si>
    <t>Bevat gebieden waar de belangrijkste natuurwaarden aanwezig zijn met als doel deze te beschermen en te ontwikkelen. De bescherming vindt plaats via de ruimtelijke vastlegging van de grenzen van de ecologische hoofdstructuur (ehs) in de verordening. In de Verordening Ruimte is voorgeschreven dat een bestemmingsplan gericht moet zijn op bescherming en ontwikkeling van de natuur. Op welk type natuur de voorschriften van het bestemmingsplan gericht moeten zijn is niet in de verordening zelf geregeld maar in het door gedeputeerde staten vastgestelde Natuurbeheerplan. De ontwikkeling en het beheer van de ehs vindt plaats via het subsidiestelsel natuur- en landschapsbeheer en bijhorend natuurbeheerplan (ambitiekaart). 
        De grenzen van de ehs kaart van de Verordening Ruimte en de ambitiekaart uit het Natuurbeheerplan worden één keer per jaar in september in samenhang met elkaar vastgesteld en wijzigingen worden dan over en weer verwerkt. De begrenzing van de ehs in de Verordening ruimte wordt daarnaast in de loop van het jaar ook af en toe gedeeltelijk gewijzigd op basis van en ten behoeve van gemeentelijke bestemmingsplannen. Voor de meest recente geldende versie van de grenzen van de ehs dient daarom de site van www.ruimtelijkeplannen.nl worden geraadpleegd.
        Deze dataset is speciaal gemaakt voor publicatie i.k.v. INSPIRE (Beschermde Gebieden). Dit is een geconsolideerde versie waarin de EHS is opgenomen zoals die is vastgesteld in de Verordening ruimte 2014 (per 15-7-2015) vastgesteld op 10 juli 2015, inclusief kaartaanpassingen 3 vastgesteld op 6 oktober 2015 en Herbegrenzingen tot en met 6 oktober 2015. Vaststellingsdatum en -besluit is per perceel in de attributen aangegeven.</t>
  </si>
  <si>
    <t>Dit bestand is een nadere uitwerking van de Natte natuurparels uit het Provinciaal Waterplan 2010-2015 en geeft de begrenzing van de Natte natuurparels weer op perceelsniveau. Deze gebieden zijn aangewezen als TOP-gebieden, waar de verdrogingsaanpak met voorrang moet plaatsvinden. 
Natte natuurparels zijn hydrologisch gevoelige gebieden binnen de Ecologische Hoofdstructuur (EHS), die vanwege specifieke omstandigheden van bodem en water hoge natuurwaarden vertegenwoordigen. Rondom de natte natuurparels liggen attentiegebieden. 
Sinds de inwerkingtreding van de vorige wijziging van de Verordening water Noord-Brabant in 2012 hebben er meerdere aanpassingen van de begrenzing van de EHS plaatsgevonden. De meest recente wijziging (op het moment van vaststelling van dit bestand) is het natuurbeheerplan 2014 en wijzigingen in de EHS-begrenzing in de Verordening ruimte Noord-Brabant 2014. Om te zorgen voor op elkaar afgestemde provinciale regelgeving is het nodig om ook de begrenzingen in de Verordening water aan te passen. Percelen die niet langer tot de EHS behoren zijn per definitie ook geen natte natuurparel meer.  Nieuwe EHS percelen die een nauwe relatie hebben met een bestaande natte natuurparel, zijn hieraan toegevioegd. De aanpassing heeft geen gevolgen voor de begrenzing van de attentiegebieden.</t>
  </si>
  <si>
    <t>In dit bestand zijn beschermingsgebieden vastgelegd waar restricties gelden t.a.v. grondwateronttrekkingen. Er wordt onderscheid gemaakt tussen twee soorten gebieden: beschermde gebieden en attentiegebieden.
Beschermde gebieden: Gebieden waarvoor in beginsel geldt dat het niet is toegestaan om bestaande grondwateronttrekkingen naar deze gebieden toe of binnen deze gebieden te verplaatsen, en waarvoor een vergunningplicht voor grondwateronttrekkingen vanaf nul kubieke meter per uur (ongeacht de diepte van de put) van toepassing is. De beschermde gebieden komen nagenoeg overeen met de Ecologische Hoofdstructuur (EHS): de witte vlekken binnen de EHS (bv wegen en bebouwing) zijn in de Verordening water ook opgenomen als beschermd gebied.
Attentiegebieden: Gebieden waarvoor in beginsel geldt dat het niet is toegestaan om bestaande grondwateronttrekkingen naar deze gebieden toe of binnen deze gebieden te verplaatsen. Attentiegebied is een beschermingszone van gemiddeld 500m rondom natte natuurparels, buiten de EHS. In het zeekleigebied is de zone minder breed. De planologische doorwerking van het attentiegebied is gewaarborgd in de Verordening ruimte: de natte natuurparels en de attentiegebieden zijn daarin gezamenlijk opgenomen onder de noemer Attentiegebied EHS.
Sinds de inwerkingtreding van de vorige wijziging van de Verordening water Noord-Brabant in 2012 hebben er meerdere aanpassingen van de begrenzing van de EHS plaatsgevonden. De meest recente wijziging (op het moment van vaststelling van dit bestand) is het natuurbeheerplan 2014 en wijzigingen in de EHS-begrenzing in de Verordening ruimte Noord-Brabant 2014. Om te zorgen voor op elkaar afgestemde provinciale regelgeving is het nodig om ook de begrenzingen in de Verordening water aan te passen.</t>
  </si>
  <si>
    <t>Aanwijzing en normering van de regionale waterkeringen.</t>
  </si>
  <si>
    <t>Met het oog op de bergings-en afvoercapaciteit waarop regionale wateren moeten zijn ingericht, zijn normen gesteld met betrekking tot de gemiddelde overstromingskans per jaar van daarbij aan te wijzen gebieden. De gebieden zijn opgenomen in bijlage II van de verordening.
        Hoger (1/150): in deze gebieden geldt een hoger beschermingsniveau dan de NBW-norm. De gebieden zijn tot stand gekomen na een bestuurlijke afweging van kosten en baten of vanwege de aard van het gebied.
        Lager: in deze gebieden geldt een lager beschermingsniveau dan de NBW-norm. De lagere norm houdt in dat de huidige situatie in stand blijft, er vindt geen verbetering of verslechtering plaats. Vanwege de kosten en baten, dan wel de aard van het gebied heeft het waterschap in deze gebieden een inspanningsverplichting die erop gericht is om te (blijven) voldoen aan de huidige situatie. De inspanning hoeft niet te leiden tot het nemen van maatregelen om te voldoen aan de NBW-norm.
        Geen (EHS): in deze gebieden geldt overeenkomstig het NBW (Nationaal Bestuursakkoord Water) geen norm. Het betreft de (natuurlijke) beekdalen en de natuurgebieden: de Ecologische Hoofdstructuur (EHS) inclusief ecologische verbindingszones maar exclusief de beheersgebieden aangezien deze hun landbouwkundige functie behouden. Dit komt neer op de natuurgebieden die behoren tot de Groene Hoofdstructuur (GHS)-natuur.
        Geen (overig): in deze gebieden geldt geen norm. Het betreft het watersysteem, inclusief de daarbij behorende waterbergingsgebieden (concrete waterbergingsgebieden en reserveringsgebieden waterberging). Ook de buitendijks gelegen gebieden langs regionale wateren of buitendijkse gebieden die tot het hoofdwatersysteem behoren (uiterwaarden) vallen in deze categorie.
        NBW-norm: In deze gebieden moet worden voldaan aan de norm uit het Nationaal Bestuursakkoord Water (NBW).</t>
  </si>
  <si>
    <t>Dit bestand bevat gegevens over de opgetelde geurbelasting veroorzaakt door veehouderijen.en de vertaling daarvan naar gezondheidsrisico's, zogenaamde GES-scores. De gemiddelde geurconcentratie is getoond op gridcellen van 100 bij 100 meter. De GES scores zijn gebaseerd op een bepaalde kans op geurhinder. Een hinderkans van 5% betekent dat 5% van de mensen die daarnaar gevraagd worden in een hinder-enquête aangegeven dat zij soms of vaak last hebben van geurhinder. 
        De indeling is als volgt: 
        • GES 0 (Zeer goed)		0%
        • GES 1 (Goed)			0 – 5%
        • GES 3a (Goed tot vrij matig)		05 – 12%
        • GES 3b (Vrij matig tot matig)		12 – 20%
        • GES 4 (Matig)		20 – 25%
        • GES 6 (Onvoldoende)		25 – 39%
        • GES 7 (Ruim onvoldoende)	&gt;=39% 
        Voor het gebieden met een woonfunctie is de provinciale norm dat boven de 12% men geurbelast  is en in gebieden met een landelijk karakter geldt dit vanaf 20%. Dit zijn provinciale normen daarnaast, gelden voor sommige gemeenten ook andere geurnormen.</t>
  </si>
  <si>
    <t>De weergave locatie van vennen</t>
  </si>
  <si>
    <t>Dit bestand bevat gegevens over de blootstelling aan stikstofdioxide (NO2) in Noord-Brabant 1n 2013 en de vertaling daarvan naar gezondheidsrisico's, zogenaamde GES-scores. Berekende NO2 concentraties (jaargemiddelden in microgram/m3) zijn conform het Handboek gezondheidseffectscreening stad &amp; milieu 2012 vertaald naar GES-scores: &lt;19,5 = GES 3 (vrij matig); 19,5 - 24,5 = GES 4a (matig); 24,5 - 29,5 = GES 4b (matig tot zeer matig); 29,5 - 34,5 = GES 5a (zeer matig); 34,5 - 39,5 = GES 5b (zeer matig tot onvoldoende), 39,5 - 49,5 = GES 6 (onvoldoende); 49,5 - 59,5  = GES 7 (ruim onvoldoende), &gt; 59,5 = GES 8 (zeer onvoldoende).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t>
  </si>
  <si>
    <t>Dit bestand bevat gegevens over de blootstelling aan fijstof (pm2,5) in Noord-Brabant 1n 2013 en de vertaling daarvan naar gezondheidsrisico's, zogenaamde GES-scores. Berekende fijnstof (pm2,5) concentraties (jaargemiddelden in microgram/m3) zijn conform het Handboek gezondheidseffectscreening stad &amp; milieu 2012 vertaald naar GES-scores: 9,5 - 14,5 =  GES 4 (matig); 14,5 - 19,5 = GES 5 (zeer matig). Hogere waarden komen niet voor.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t>
  </si>
  <si>
    <t>Dit bestand bevat gegevens over de blootstelling aan fijstof (pm10) in Noord-Brabant 1n 2013 en de vertaling daarvan naar gezondheidsrisico's, zogenaamde GES-scores. Berekende fijnstof (pm10) concentraties (jaargemiddelden in microgram/m3) zijn conform het Handboek gezondheidseffectscreening stad &amp; milieu 2012 vertaald naar GES-scores: &lt;19,5 = GES 3 (vrij matig); 19,5 - 24,5 = GES 4a (matig); 24,5 - 29,5 = GES 4b (matig tot zeer matig); 29,5 - 34,5 = GES 5 (zeer matig). Hogere waarden komen niet voor.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t>
  </si>
  <si>
    <t>Dit bestand bevat gegevens over de blootstelling aan geluid van vliegverkeer bij de vliegvelden in Noord-Brabant en de vertaling daarvan naar gezondheidsrisico's, zogenaamde GES-scores. Berekende geluidcontouren Lden en Ke zones zijn conform het Handboek gezondheidseffectscreening stad &amp; milieu 2012 vertaald naar GES-scores. Van militaire vliegvelden Eindhoven, Gilze-rijen, Volkel en Woensdrecht zijn de vergunde 35 Ke en 45 Ke contouren vertaald naar resp. GES 6 (onvoldoende) en GES 7 (ruim onvoldoende). Van de kleine burgervliegvelden Budel en Seppe zijn de Lden contouren uit de luchthaventbesluiten als volgt vertaald naar GES-scores: 48-56 dB = GES 4 (matig); 56-70 dB = GES 6 (onvoldoende); &gt;70 dB = GES 7 (ruim onvoldoende). 
        De geluidbelasting is voor afzonderlijke vliegvelden berekend. De gecombineerde geluidbelasting met andere geluidbronnen (wegverkeer, spoorverkeer en industrie) is niet bepaald. In werkelijkheid kan bij combinatie van meerdere geluidbronnen de geluidbelasting en daarmee het gezondheidseffect dus hoger uitvallen.</t>
  </si>
  <si>
    <t>Dit bestand bevat gegevens over de blootstelling aan geluid van spoortwegen in Noord-Brabant en de vertaling daarvan naar gezondheidsrisico's, zogenaamde GES-scores. Berekende geluidcontouren Lden zijn conform het Handboek gezondheidseffectscreening stad &amp; milieu 2012 vertaald naar GES-scores. 
        54,5 - 59,5 dB = GES 1 (goed); 59,5 - 64,5 dB = GES 3 (vrij matig); 64,5 - 69,5 dB = GES 6 (onvoldoende); 69,5 - 74,5 dB = GES 7 (ruim onvoldoende); &gt;= 74,5 dB = GES 8 (zeer onvoldoende).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 
        De geluidcontouren weerspiegelen de situatie voor het peiljaar 2011. De geluidbelasting is voor het hoofdspoorwegennet berekend. De gecombineerde geluidbelasting met provinciale, rijks- of gemeentelijke wegen, vliegverkeer en/of bedrijven is niet bepaald. In werkelijkheid kan bij combinatie van meerdere geluidbronnen de geluidbelasting en daarmee het gezondheidseffect dus hoger uitvallen.</t>
  </si>
  <si>
    <t>Dit bestand bevat gegevens over de blootstelling aan geluid van wegverkeer vanwege de rjikswegen in Noord-Brabant. en de vertaling daarvan naar gezondheidsrisico's, zogenaamde GES-scores. Berekende geluidcontouren Lden zijn conform het Handboek gezondheidseffectscreening stad &amp; milieu 2012 vertaald naar GES-scores:  55-60 dB = GES 4 (matig); 60-65 dB = GES 5 (zeer matig); 65-70 dB = GES 6 (onvoldoende); 70-75 dB = GES 7 (ruim onvoldoende); &gt;= 75 dB = GES 8 (zeer onvoldoende).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 
        De geluidcontouren weerspiegelen de situatie voor het peiljaar 2011. 
        De geluidbelasting is voor het volledige rijkswegennet berekend. De gecombineerde geluidbelasting met provinciale of gemeentelijke wegen of railverkeer, vliegverkeer en/of bedrijven is niet bepaald. In werkelijkheid kan bij combinatie van meerdere geluidbronnen de geluidbelasting en daarmee het gezondheidseffect dus hoger uitvallen.</t>
  </si>
  <si>
    <t>Dit bestand bevat gegevens over de blootstelling aan geluid van wegverkeer vanwege de provinciale wegen in Noord-Brabant. en de vertaling daarvan naar gezondheidsrisico's, zogenaamde GES-scores. Berekende geluidcontouren Lden zijn conform het Handboek gezondheidseffectscreening stad &amp; milieu 2012 vertaald naar GES-scores: 55-60 dB = GES 4 (matig); 60-65 dB = GES 5 (zeer matig); 65-70 dB = GES 6 (onvoldoende); 70-75 dB = GES 7 (ruim onvoldoende); &gt;= 75 dB = GES 8 (zeer onvoldoende). 
        De Gezondheids Effect Screening (GES)-methode geeft een score (van 0 t/m 8) aan de milieugezondheidskwaliteit. Op de kaart weergegeven van groen (GES score 0, zeer goede) via geel, oranje en rood (GES score 6, onvoldoende) naar paars (GES-score 8, zeer onvoldoende). Deze scores zijn gebaseerd op de kennis over de relatie tussen blootstelling en gezondheidsrisico’s. 
        De geluidcontouren weerspiegelen de situatie voor het peiljaar 2011. Naast de wegen die geheel of gedeeltelijk voldoen aan de criteria van de 2e tranche van de EU-richtlijn omgevingslawaai, zijn ook de overige provinciale wegen opgenomen. 
        De geluidbelasting is voor afzonderlijke wegen berekend. De gecombineerde geluidbelasting van meerdere wegen (provinciale wegen en rijkswegen en provinciale wegen onderling) of van wegverkeer, railverkeer, vliegverkeer en/of bedrijven is niet bepaald. In werkelijkheid kan bij combinatie van meerdere geluidbronnen de geluidbelasting en daarmee het gezondheidseffect dus hoger uitvallen.</t>
  </si>
  <si>
    <t>Geluidcontouren Lnight vanwege de provinciale wegen Noord-Brabant. De geluidcontouren weerspiegelen de situatie voor het peiljaar 2011. Niet alleen worden de geluidcontouren weergegeven welke geheel of gedeeltelijk voldoen aan de criteria van de 2e tranche van de EU-richtlijn omgevingslawaai weergegeven (zoals gepubliceerd in de staatscourant nr. 19267 d.d. 3 december 2010 maar ook de overige provinciale wegen worden weergegeven.</t>
  </si>
  <si>
    <t>Geluidcontouren Lden vanwege de provinciale wegen Noord-Brabant. De geluidcontouren weerspiegelen de situatie voor het peiljaar 2011. Niet alleen worden de geluidcontouren weergegeven welke geheel of gedeeltelijk voldoen aan de criteria van de 2e tranche van de EU-richtlijn omgevingslawaai weergegeven (zoals gepubliceerd in de staatscourant nr. 19267 d.d. 3 december 2010 maar ook de overige provinciale wegen worden weergegeven.</t>
  </si>
  <si>
    <t>Lijnenbestand met breuklijnen. Een breuklijn is de snijlijnen van een geologische breuk met het aardoppervlak. Langs een breuk zijn de bodemlagen ten opzichte van elkaar verschoven.
In Noord-Brabant is een groot aantal breuken en breuksystemen aanwezig. De meerderheid hiervan is van zuidoost naar noordwest georinteerd. De belangrijkste en grootste breuken zijn de Peelrandbreuk, de Feldbiss en de Gilze-Rijen breuk. Deze breuken begrenzen de zogenoemde Centrale- of Roerdalslenk, een gebied dat in de geologische geschiedenis al geruime tijd een sterke daling vertoont. 
De nieuwe breukenkaart van Nederland vormt één van de basiskaarten die samengesteld zijn voor het Digitale Geologische Model (DGM) van de ondiepe ondergrond van Nederland. 
Niet alle weergegeven breuken manifesteren zich op maaiveldniveau. Somigen komen alleen op grotere diepte voor. De diepte van de breuken varieert van maaiveld tot ca 3km. Uit het veld 'FORMATIE' is af te leiden in welke laag de breuk voorkomt.</t>
  </si>
  <si>
    <t>Dit zijn de Historisch Geografische vlakken van de Cultuurhistorische waardenkaart 2006 die buiten de Cultuurhistorische Landschappen zijn gelegen.</t>
  </si>
  <si>
    <t>De gebieden die meer of minder kwetsbaar zijn voor verontreinigingen als gevolg van ongezuiverde lozingen van afvalwater van huishoudens en bedrijven. Binnen een als kwetsbaar benoemd gebied worden andere voorwaarden gesteld voor al dan niet aansluiten op de riolering als binnen een niet-kwetsbaar gebied. Dit bestand is de vastgestelde versie 2004.
De kwetsbare gebieden ongezuiverde lozingen zijn afkomstig uit de Nota lozingen buitengebied (2003) en vastgelegd in de PMV (Provinciale Milieuverordening). In kwetsbare gebieden gelden strengere voorschriften m.b.t. ongezuiverde lozingen van huishoudelijk afvalwater. De kwetsbare gebieden bestaan uit een achttal categorieën, die beschreven zijn in de Nota lozingen buitengebied (2003). Voor de categorieën zie Beschrijving Uitgevoerde bewerkingen. Hoewel de aanwijzing van de gebieden gebaseerd is op het beleid in 2003 (Waterhuishoudingsplan 2003-2006, daarin aangewezen zwemwateren etc.) is het nog steeds geldende regelgeving. Indien in een individueel geval blijkt dat op basis van de meest recente gebiedsbegrenzing (bijvoorbeeld de begrenzing van de natte natuurparels in de Verordening water Noord-Brabant) er geen sprake meer is van kwetsbaar gebied kan worden afgeweken van de regelgeving.</t>
  </si>
  <si>
    <t>Locatiecontouren van 589 voormalige stortplaatsen in Noord-Brabant. De positie en grootte van deze contouren wordt aangepast naargelang er meer onderzoek op de locaties wordt uitgevoerd. De stortplaatsen die in deze dataset zijn opgenomen voldoen alle aan de onderzoeksdefinitie zoals gehanteerd in de Nota Hergebruik Stortplaatsen. Er zijn ook stortplaatsen in Noord-Brabant die niet in de dataset zijn opgenomen omdat ze niet aan de definitie voldoen.</t>
  </si>
  <si>
    <t>Waarnemingen van planten in Noord-Brabant die op grond van een lijst met uitsteekgevoelige planten van Floron (www.floron.nl) zijn vervaagd tot het niveau van km-hok (1x1 km). Hierbij is de X- en Y-coordinaat van de exacte vindplaats van de plantensoorte (naar beneden) afgerond op hele kilometers.
        De waarnemingen zijn gedaan in de periode van 1987 tot en met 2009.</t>
  </si>
  <si>
    <t>De nestlocaties van roofvogels zijn op grond van hun vervolgingsgevoeligheid (vergiftiging, doorschieten van nesten, roven van jongen) vervaagd tot km-hokken (1x1 km). Hierbij zijn de daardwerkelijke locaties van de nesten (of territoria) gekoppeld aan het kilometerhok waarin ze liggen. De X- en Y-coordinaat zijn dus naar beneden afgerond op hele kilometers. 
        De gegevens zijn afkomstig uit de periode 1985 tot en met 2009 en verzameld bij het vlakdekkende vogelonderzoek van de provincie Noord-Brabant. Hierbij worden de waarnemngen uit 4 veldbezoeken geclusterd tot territoria (broedgevallen) van vogelsoorten.</t>
  </si>
  <si>
    <t>Waarnemingen van planten in Noord-Brabant. De waarnemingen zijn gedaan in de periode van 1987 tot en met 2009. Dit bestand bevat de vlakvormige karteringen.</t>
  </si>
  <si>
    <t>Waarnemingen van planten in Noord-Brabant. De waarnemingen zijn gedaan in de periode van 1987 tot en met 2009. Dit bestand bevat de puntvormige karteringen.</t>
  </si>
  <si>
    <t>Waarnemingen van planten in Noord-Brabant. De waarnemingen zijn gedaan in de periode van 1987 tot en met 2009. Dit bestand bevat de lijnvormige karteringen.</t>
  </si>
  <si>
    <t>De gegevens zijn afkomstig uit de periode 1985 tot en met 2009 en verzameld bij het vlakdekkende vogelonderzoek van de provincie Noord-Brabant. Hierbij worden de waarnemngen uit 4 veldbezoeken geclusterd tot territoria (broedgevallen) van vogelsoorten.</t>
  </si>
  <si>
    <t>Dit is een nadere uitwerking van de Natte natuurparels uit het Provinciaal Waterplan 2010-2015 en geeft de begrenzing van de Natte natuurparels weer op perceelsniveau. Deze gebieden zijn aangewezen als TOP-gebieden, waar de verdrogingsaanpak met voorrang moet plaatsvinden.
Sinds de Verordening waterhuishouding Noord-Brabant 2005 zijn beschermde gebieden waterhuishouding, natte natuurparels en attentiegebieden begrensd. De beschermde gebieden waterhuishouding waren gebaseerd op de gebieden die in het streekplan 2002 waren aangewezen als GHS-natuur (Ecologische Hoofdstructuur, EHS). Hierbinnen liggen zogenaamde natte natuurparels: hydrologisch gevoelige gebieden die vanwege specifieke omstandigheden van bodem en water hoge natuurwaarden vertegenwoordigen. Rondom de natte natuurparels liggen attentiegebieden. 
Sinds de inwerkingtreding van de Verordening waterhuishouding Noord-Brabant 2005 hebben er meerdere aanpassingen van de begrenzing van de EHS plaatsgevonden. De meest recente wijziging (op het moment van vaststelling van dit bestand) is het besluit van Gedeputeerde Staten van 13 september 2011 tot vaststelling van het natuurbeheerplan 2012 en wijzigingen in de EHS-begrenzing in de Verordening ruimte Noord-Brabant 2011. Ook de methode van begrenzing (digitalisering) is tegenwoordig nauwkeuriger. Om te zorgen voor op elkaar afgestemde provinciale regelgeving is het nodig om ook de begrenzingen in de Verordening water aan te passen. 
Tijdens de periode van ter inzage legging zijn zes inspraakreacties ingediend. Dit heeft geleid tot een aanpassing van de begrenzingen van de natte natuurparels Moerputten/Vlijmens Ven en Sompen/Zooislagen. Enkele percelen die tot de EHS (beschermd gebied waterhuishouding) behoorden zijn toegevoegd aan deze natte natuurparels omdat de EHS ter plaatse een nauwe relatie heeft met de natte natuurparel en er bij Sompen/Zooislagen sprake is van vochtige natuurbeheertypen. Dit heeft geen gevolgen voor de attentiegebieden</t>
  </si>
  <si>
    <t>Afwateringsgebieden (gereguleerd/bemalen) en stroomgebieden (vrij afwaterend) met berekende waterontvangst gegevens.</t>
  </si>
  <si>
    <t>Ontgrondinglocaties waarvoor door de provincie vanaf ca. 1950 tot heden vergunning is verleend. De aard van de ontgronding kan variëren van oppervlakkig (bijv. egalisatie) tot diep (bijv. zandwinning). Niet alle vergunde ontgrondingen zijn daadwerkelijk uitgevoerd. Meer info op basis van dossiernr.</t>
  </si>
  <si>
    <t>Bedrijventerreinen in Noord-Brabant 2015 met extra gekoppelde statistische gegevens.</t>
  </si>
  <si>
    <t>Op deze gezondheidskaart is te zien waar het geluid afkomstig van de geluidgezoneerde industrieterreinen (situatie 2009) de leefomgevingskwaliteit en dus de gezondheid nadelig kan beïnvloeden. Deze kaart laat de situatie per etmaal (24 uur) zien.
        De hoeveelheid geluid veroorzaakt door de industrie is op de geluidkaart weergegeven in verschillende zones. Dit zijn de berekende 50dB en 55dB geluidcontouren van de gemiddelde geluidsbelasting per etmaal (Letm). 
        De kaart laat alleen de gezondheidssituatie zien ter plaatse van de geluidszone rond industrieterreinen die op grond van Wet geluidhinder gezoneerd zijn. Als een woning niet binnen een zone valt, is het geluid van het geluidgezoneerde industrieterrein bij die woning minder dan 50 decibel gemiddeld over de hele dag. 
        Berekende geluidcontouren Letm zijn conform het Handboek gezondheidseffectscreening stad &amp; milieu 2012 vertaald naar GES-scores: 50-55 dB(A) = GES-score 3 (vrij matig); 55 dB(A) en hoger = GES-score 5 (zeer matig). 
        De Gezondheids Effect Screening (GES)-methode geeft een score van 0 t/m 8 aan de milieugezondheidskwaliteit. Deze scores zijn gebaseerd op de kennis over de relatie tussen blootstelling en gezondheidsrisico’s. 
        De geluidbelasting is voor afzonderlijke bedrijven berekend. De gecombineerde geluidbelasting van meerdere bedrijven of van wegverkeer, railverkeer en/of vliegverkeer is niet bepaald. In werkelijkheid kan bij combinatie van meerdere geluidbronnen de geluidbelasting en daarmee het gezondheidseffect dus hoger uitvallen.</t>
  </si>
  <si>
    <t>Samenvatting van gegevens uit milieuvergunningen van veehouderijbedrijven. 
        Per bedrijf: -	Beschikkingsdatum-	Emissie van geur, ammoniak en fijnstof-	Belangrijkste diercategorie-	Economische grootte-	Stankcirkels zijn gebaseerd op de Wet stankhinder veehouderijen: Wsv,  in                 Landbouwontwikkeling, verwevingsgebied en extensiveringsgebeid natuur.  Daarbuiten gold de                 richtlijn geurhinder 1996. Deze wetgeving geldt voor vergunningen tot 1 januari 2007. Nieuwe                 vergunningen hebben wettelijk geen stankcirkel meer, maar odour units, volgens de Wgv: Wet                 geurhinder en veehouderij.</t>
  </si>
  <si>
    <t>Vastgestelde geluidscontouren van de gezoneerde industrieterreinen in Noord-Brabant. Bestand bevat alleen de (wettelijke) 50dB(A) contouren. Situatie is van ca. 1999, maar is eind 2013 het meest complete bestand dat beschikbaar is. Aanleiding voor publicatie is INSPIRE. In 2014 zal het bestand worden geactualiseerd. Overigens zjin gemeenten verantwoordelijk voor zonering van bedrijventerreinen.</t>
  </si>
  <si>
    <t>Deze kaart is een vereenvoudigde versie van de digitale bodemkaart van Nederland voor Noord-Brabant (schaal 1:50.000). De kaart geeft een overzicht van de verschillende bodemkundige eenheden van de provincie Noord-Brabant. Deze eenheden vertonen grote overeenkomsten met de verschillende landschapstypen alsmede met de verschillende waterhuishoudkundige eenheden binnen de provincie.</t>
  </si>
  <si>
    <t>Provincie</t>
  </si>
  <si>
    <t>Aantal databronnen</t>
  </si>
  <si>
    <t>Inventarisatie sheet DATA.OVERHEID.NL</t>
  </si>
  <si>
    <t xml:space="preserve">Inventariserende organisatie: </t>
  </si>
  <si>
    <t xml:space="preserve">Contactpersoon organisatie: </t>
  </si>
  <si>
    <t xml:space="preserve">Datum: </t>
  </si>
  <si>
    <t>Geluidcontouren Luchthavenbesluit  Budel</t>
  </si>
  <si>
    <t>Geluidcontouren Luchthavenbesluit  Seppe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</si>
</sst>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21"/>
        <bgColor indexed="21"/>
      </patternFill>
    </fill>
    <fill>
      <patternFill patternType="solid">
        <fgColor indexed="61"/>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5"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00FC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tabSelected="1" zoomScale="50" zoomScaleNormal="50" zoomScaleSheetLayoutView="1" workbookViewId="0"/>
  </sheetViews>
  <sheetFormatPr defaultColWidth="11.453125" defaultRowHeight="12.5" x14ac:dyDescent="0.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8" t="s">
        <v>86</v>
      </c>
      <c r="B1" s="9"/>
      <c r="C1" s="9"/>
      <c r="D1" s="9"/>
      <c r="E1" s="9"/>
      <c r="F1" s="9"/>
      <c r="G1" s="9"/>
      <c r="H1" s="9"/>
      <c r="I1" s="9"/>
      <c r="J1" s="9"/>
      <c r="K1" s="9"/>
      <c r="L1" s="9"/>
      <c r="M1" s="9"/>
      <c r="N1" s="9"/>
      <c r="O1" s="9"/>
      <c r="P1" s="9"/>
      <c r="Q1" s="9"/>
    </row>
    <row r="2" spans="1:17" x14ac:dyDescent="0.25">
      <c r="A2" s="9"/>
      <c r="B2" s="9"/>
      <c r="C2" s="9"/>
      <c r="D2" s="9"/>
      <c r="E2" s="9"/>
      <c r="F2" s="9"/>
      <c r="G2" s="9"/>
      <c r="H2" s="9"/>
      <c r="I2" s="9"/>
      <c r="J2" s="9"/>
      <c r="K2" s="9"/>
      <c r="L2" s="9"/>
      <c r="M2" s="9"/>
      <c r="N2" s="9"/>
      <c r="O2" s="9"/>
      <c r="P2" s="9"/>
      <c r="Q2" s="9"/>
    </row>
    <row r="3" spans="1:17" x14ac:dyDescent="0.25">
      <c r="A3" s="10" t="s">
        <v>87</v>
      </c>
      <c r="B3" s="11"/>
      <c r="C3" s="9"/>
      <c r="D3" s="11" t="s">
        <v>88</v>
      </c>
      <c r="E3" s="9"/>
      <c r="F3" s="10" t="s">
        <v>89</v>
      </c>
      <c r="G3" s="11"/>
      <c r="H3" s="10"/>
      <c r="I3" s="9"/>
      <c r="J3" s="9"/>
      <c r="K3" s="9"/>
      <c r="L3" s="9"/>
      <c r="M3" s="9"/>
      <c r="N3" s="9"/>
      <c r="O3" s="9"/>
      <c r="P3" s="9"/>
      <c r="Q3" s="9"/>
    </row>
    <row r="4" spans="1:17" x14ac:dyDescent="0.25">
      <c r="A4" s="9"/>
      <c r="B4" s="9"/>
      <c r="C4" s="9"/>
      <c r="D4" s="9"/>
      <c r="E4" s="9"/>
      <c r="F4" s="9"/>
      <c r="G4" s="9"/>
      <c r="H4" s="9"/>
      <c r="I4" s="9"/>
      <c r="J4" s="9"/>
      <c r="K4" s="9"/>
      <c r="L4" s="9"/>
      <c r="M4" s="9"/>
      <c r="N4" s="9"/>
      <c r="O4" s="9"/>
      <c r="P4" s="9"/>
      <c r="Q4" s="9"/>
    </row>
    <row r="5" spans="1:17" ht="37" x14ac:dyDescent="0.25">
      <c r="A5" s="6" t="s">
        <v>0</v>
      </c>
      <c r="B5" s="6" t="s">
        <v>1</v>
      </c>
      <c r="C5" s="6" t="s">
        <v>2</v>
      </c>
      <c r="D5" s="6" t="s">
        <v>3</v>
      </c>
      <c r="E5" s="6" t="s">
        <v>4</v>
      </c>
      <c r="F5" s="6" t="s">
        <v>5</v>
      </c>
      <c r="G5" s="6" t="s">
        <v>6</v>
      </c>
      <c r="H5" s="6" t="s">
        <v>7</v>
      </c>
      <c r="I5" s="6" t="s">
        <v>8</v>
      </c>
      <c r="J5" s="6" t="s">
        <v>9</v>
      </c>
      <c r="K5" s="6" t="s">
        <v>10</v>
      </c>
      <c r="L5" s="6" t="s">
        <v>11</v>
      </c>
      <c r="M5" s="6" t="s">
        <v>12</v>
      </c>
      <c r="N5" s="6" t="s">
        <v>13</v>
      </c>
      <c r="O5" s="6" t="s">
        <v>85</v>
      </c>
      <c r="P5" s="6" t="s">
        <v>14</v>
      </c>
      <c r="Q5" s="6" t="s">
        <v>15</v>
      </c>
    </row>
    <row r="6" spans="1:17" ht="62" x14ac:dyDescent="0.25">
      <c r="A6" s="5">
        <v>1</v>
      </c>
      <c r="B6" s="4" t="s">
        <v>16</v>
      </c>
      <c r="C6" s="5" t="str">
        <f>HYPERLINK("http://data.overheid.nl/data/dataset/monumentale-bomen","Monumentale Bomen")</f>
        <v>Monumentale Bomen</v>
      </c>
      <c r="D6" s="4" t="s">
        <v>17</v>
      </c>
      <c r="E6" s="5" t="s">
        <v>18</v>
      </c>
      <c r="F6" s="2" t="s">
        <v>84</v>
      </c>
      <c r="G6" s="5" t="s">
        <v>20</v>
      </c>
      <c r="H6" s="4" t="s">
        <v>21</v>
      </c>
      <c r="I6" s="5" t="s">
        <v>22</v>
      </c>
      <c r="J6" s="7" t="s">
        <v>23</v>
      </c>
      <c r="K6" s="3" t="s">
        <v>19</v>
      </c>
      <c r="L6" s="4" t="s">
        <v>24</v>
      </c>
      <c r="M6" s="5" t="s">
        <v>25</v>
      </c>
      <c r="N6" s="2" t="s">
        <v>26</v>
      </c>
      <c r="O6" s="5">
        <v>2</v>
      </c>
      <c r="P6" s="2" t="s">
        <v>19</v>
      </c>
      <c r="Q6" s="5"/>
    </row>
    <row r="7" spans="1:17" ht="108.5" x14ac:dyDescent="0.25">
      <c r="A7" s="5">
        <v>2</v>
      </c>
      <c r="B7" s="4" t="s">
        <v>16</v>
      </c>
      <c r="C7" s="5" t="str">
        <f>HYPERLINK("http://data.overheid.nl/data/dataset/historisch-stedenbouwkundige-structuren","Historisch stedenbouwkundige structuren")</f>
        <v>Historisch stedenbouwkundige structuren</v>
      </c>
      <c r="D7" s="4" t="s">
        <v>17</v>
      </c>
      <c r="E7" s="5" t="s">
        <v>18</v>
      </c>
      <c r="F7" s="2" t="s">
        <v>84</v>
      </c>
      <c r="G7" s="5" t="s">
        <v>27</v>
      </c>
      <c r="H7" s="4" t="s">
        <v>21</v>
      </c>
      <c r="I7" s="5" t="s">
        <v>22</v>
      </c>
      <c r="J7" s="7" t="s">
        <v>23</v>
      </c>
      <c r="K7" s="3" t="s">
        <v>19</v>
      </c>
      <c r="L7" s="4" t="s">
        <v>24</v>
      </c>
      <c r="M7" s="5" t="s">
        <v>25</v>
      </c>
      <c r="N7" s="2" t="s">
        <v>26</v>
      </c>
      <c r="O7" s="5">
        <v>2</v>
      </c>
      <c r="P7" s="2" t="s">
        <v>19</v>
      </c>
      <c r="Q7" s="5"/>
    </row>
    <row r="8" spans="1:17" ht="31" x14ac:dyDescent="0.25">
      <c r="A8" s="5">
        <v>3</v>
      </c>
      <c r="B8" s="4" t="s">
        <v>16</v>
      </c>
      <c r="C8" s="5" t="str">
        <f>HYPERLINK("http://data.overheid.nl/data/dataset/historische-zichtrelaties-vlakken","Historische zichtrelaties vlakken")</f>
        <v>Historische zichtrelaties vlakken</v>
      </c>
      <c r="D8" s="4" t="s">
        <v>17</v>
      </c>
      <c r="E8" s="5" t="s">
        <v>18</v>
      </c>
      <c r="F8" s="2" t="s">
        <v>84</v>
      </c>
      <c r="G8" s="5" t="s">
        <v>28</v>
      </c>
      <c r="H8" s="4" t="s">
        <v>21</v>
      </c>
      <c r="I8" s="5" t="s">
        <v>22</v>
      </c>
      <c r="J8" s="7" t="s">
        <v>23</v>
      </c>
      <c r="K8" s="3" t="s">
        <v>19</v>
      </c>
      <c r="L8" s="4" t="s">
        <v>24</v>
      </c>
      <c r="M8" s="5" t="s">
        <v>25</v>
      </c>
      <c r="N8" s="2" t="s">
        <v>26</v>
      </c>
      <c r="O8" s="5">
        <v>2</v>
      </c>
      <c r="P8" s="2" t="s">
        <v>19</v>
      </c>
      <c r="Q8" s="5"/>
    </row>
    <row r="9" spans="1:17" ht="31" x14ac:dyDescent="0.25">
      <c r="A9" s="5">
        <v>4</v>
      </c>
      <c r="B9" s="4" t="s">
        <v>16</v>
      </c>
      <c r="C9" s="5" t="str">
        <f>HYPERLINK("http://data.overheid.nl/data/dataset/historische-zichtrelaties-lijnen","Historische zichtrelaties lijnen")</f>
        <v>Historische zichtrelaties lijnen</v>
      </c>
      <c r="D9" s="4" t="s">
        <v>17</v>
      </c>
      <c r="E9" s="5" t="s">
        <v>18</v>
      </c>
      <c r="F9" s="2" t="s">
        <v>84</v>
      </c>
      <c r="G9" s="5" t="s">
        <v>28</v>
      </c>
      <c r="H9" s="4" t="s">
        <v>21</v>
      </c>
      <c r="I9" s="5" t="s">
        <v>22</v>
      </c>
      <c r="J9" s="7" t="s">
        <v>23</v>
      </c>
      <c r="K9" s="3" t="s">
        <v>19</v>
      </c>
      <c r="L9" s="4" t="s">
        <v>24</v>
      </c>
      <c r="M9" s="5" t="s">
        <v>25</v>
      </c>
      <c r="N9" s="2" t="s">
        <v>26</v>
      </c>
      <c r="O9" s="5">
        <v>2</v>
      </c>
      <c r="P9" s="2" t="s">
        <v>19</v>
      </c>
      <c r="Q9" s="5"/>
    </row>
    <row r="10" spans="1:17" ht="139.5" x14ac:dyDescent="0.25">
      <c r="A10" s="5">
        <v>5</v>
      </c>
      <c r="B10" s="4" t="s">
        <v>16</v>
      </c>
      <c r="C10" s="5" t="str">
        <f>HYPERLINK("http://data.overheid.nl/data/dataset/historische-groenstructuren","Historische groenstructuren")</f>
        <v>Historische groenstructuren</v>
      </c>
      <c r="D10" s="4" t="s">
        <v>17</v>
      </c>
      <c r="E10" s="5" t="s">
        <v>18</v>
      </c>
      <c r="F10" s="2" t="s">
        <v>84</v>
      </c>
      <c r="G10" s="5" t="s">
        <v>29</v>
      </c>
      <c r="H10" s="4" t="s">
        <v>21</v>
      </c>
      <c r="I10" s="5" t="s">
        <v>22</v>
      </c>
      <c r="J10" s="7" t="s">
        <v>23</v>
      </c>
      <c r="K10" s="3" t="s">
        <v>19</v>
      </c>
      <c r="L10" s="4" t="s">
        <v>24</v>
      </c>
      <c r="M10" s="5" t="s">
        <v>25</v>
      </c>
      <c r="N10" s="2" t="s">
        <v>26</v>
      </c>
      <c r="O10" s="5">
        <v>2</v>
      </c>
      <c r="P10" s="2" t="s">
        <v>19</v>
      </c>
      <c r="Q10" s="5"/>
    </row>
    <row r="11" spans="1:17" ht="93" x14ac:dyDescent="0.25">
      <c r="A11" s="5">
        <v>6</v>
      </c>
      <c r="B11" s="4" t="s">
        <v>16</v>
      </c>
      <c r="C11" s="5" t="str">
        <f>HYPERLINK("http://data.overheid.nl/data/dataset/historische-geografie-lijnen","Historische geografie - lijnen")</f>
        <v>Historische geografie - lijnen</v>
      </c>
      <c r="D11" s="4" t="s">
        <v>17</v>
      </c>
      <c r="E11" s="5" t="s">
        <v>18</v>
      </c>
      <c r="F11" s="2" t="s">
        <v>84</v>
      </c>
      <c r="G11" s="5" t="s">
        <v>30</v>
      </c>
      <c r="H11" s="4" t="s">
        <v>21</v>
      </c>
      <c r="I11" s="5" t="s">
        <v>22</v>
      </c>
      <c r="J11" s="7" t="s">
        <v>23</v>
      </c>
      <c r="K11" s="3" t="s">
        <v>19</v>
      </c>
      <c r="L11" s="4" t="s">
        <v>24</v>
      </c>
      <c r="M11" s="5" t="s">
        <v>25</v>
      </c>
      <c r="N11" s="2" t="s">
        <v>26</v>
      </c>
      <c r="O11" s="5">
        <v>2</v>
      </c>
      <c r="P11" s="2" t="s">
        <v>19</v>
      </c>
      <c r="Q11" s="5"/>
    </row>
    <row r="12" spans="1:17" ht="124" x14ac:dyDescent="0.25">
      <c r="A12" s="5">
        <v>7</v>
      </c>
      <c r="B12" s="4" t="s">
        <v>16</v>
      </c>
      <c r="C12" s="5" t="str">
        <f>HYPERLINK("http://data.overheid.nl/data/dataset/historische-bouwkunst","Historische Bouwkunst")</f>
        <v>Historische Bouwkunst</v>
      </c>
      <c r="D12" s="4" t="s">
        <v>17</v>
      </c>
      <c r="E12" s="5" t="s">
        <v>18</v>
      </c>
      <c r="F12" s="2" t="s">
        <v>84</v>
      </c>
      <c r="G12" s="5" t="s">
        <v>31</v>
      </c>
      <c r="H12" s="4" t="s">
        <v>21</v>
      </c>
      <c r="I12" s="5" t="s">
        <v>22</v>
      </c>
      <c r="J12" s="7" t="s">
        <v>23</v>
      </c>
      <c r="K12" s="3" t="s">
        <v>19</v>
      </c>
      <c r="L12" s="4" t="s">
        <v>24</v>
      </c>
      <c r="M12" s="5" t="s">
        <v>25</v>
      </c>
      <c r="N12" s="2" t="s">
        <v>26</v>
      </c>
      <c r="O12" s="5">
        <v>2</v>
      </c>
      <c r="P12" s="2" t="s">
        <v>19</v>
      </c>
      <c r="Q12" s="5"/>
    </row>
    <row r="13" spans="1:17" ht="31" x14ac:dyDescent="0.25">
      <c r="A13" s="5">
        <v>8</v>
      </c>
      <c r="B13" s="4" t="s">
        <v>16</v>
      </c>
      <c r="C13" s="5" t="str">
        <f>HYPERLINK("http://data.overheid.nl/data/dataset/wegassen-provinciale-wegen","Wegassen provinciale wegen")</f>
        <v>Wegassen provinciale wegen</v>
      </c>
      <c r="D13" s="4" t="s">
        <v>17</v>
      </c>
      <c r="E13" s="5" t="s">
        <v>18</v>
      </c>
      <c r="F13" s="2" t="s">
        <v>84</v>
      </c>
      <c r="G13" s="5" t="s">
        <v>32</v>
      </c>
      <c r="H13" s="4" t="s">
        <v>21</v>
      </c>
      <c r="I13" s="5" t="s">
        <v>22</v>
      </c>
      <c r="J13" s="7" t="s">
        <v>23</v>
      </c>
      <c r="K13" s="3" t="s">
        <v>19</v>
      </c>
      <c r="L13" s="4" t="s">
        <v>24</v>
      </c>
      <c r="M13" s="5" t="s">
        <v>25</v>
      </c>
      <c r="N13" s="2" t="s">
        <v>26</v>
      </c>
      <c r="O13" s="5">
        <v>2</v>
      </c>
      <c r="P13" s="2" t="s">
        <v>19</v>
      </c>
      <c r="Q13" s="5"/>
    </row>
    <row r="14" spans="1:17" ht="108.5" x14ac:dyDescent="0.25">
      <c r="A14" s="5">
        <v>9</v>
      </c>
      <c r="B14" s="4" t="s">
        <v>16</v>
      </c>
      <c r="C14" s="5" t="str">
        <f>HYPERLINK("http://data.overheid.nl/data/dataset/dwarslijnen-met-hectometrering-provinciale-wegen","Dwarslijnen met hectometrering provinciale wegen")</f>
        <v>Dwarslijnen met hectometrering provinciale wegen</v>
      </c>
      <c r="D14" s="4" t="s">
        <v>17</v>
      </c>
      <c r="E14" s="5" t="s">
        <v>18</v>
      </c>
      <c r="F14" s="2" t="s">
        <v>84</v>
      </c>
      <c r="G14" s="5" t="s">
        <v>33</v>
      </c>
      <c r="H14" s="4" t="s">
        <v>21</v>
      </c>
      <c r="I14" s="5" t="s">
        <v>22</v>
      </c>
      <c r="J14" s="7" t="s">
        <v>23</v>
      </c>
      <c r="K14" s="3" t="s">
        <v>19</v>
      </c>
      <c r="L14" s="4" t="s">
        <v>24</v>
      </c>
      <c r="M14" s="5" t="s">
        <v>25</v>
      </c>
      <c r="N14" s="2" t="s">
        <v>26</v>
      </c>
      <c r="O14" s="5">
        <v>2</v>
      </c>
      <c r="P14" s="2" t="s">
        <v>19</v>
      </c>
      <c r="Q14" s="5"/>
    </row>
    <row r="15" spans="1:17" ht="31" x14ac:dyDescent="0.25">
      <c r="A15" s="5">
        <v>10</v>
      </c>
      <c r="B15" s="4" t="s">
        <v>16</v>
      </c>
      <c r="C15" s="5" t="str">
        <f>HYPERLINK("http://data.overheid.nl/data/dataset/carnavalsnamen-brabantse-dorpen-en-steden","Carnavalsnamen Brabantse dorpen en steden")</f>
        <v>Carnavalsnamen Brabantse dorpen en steden</v>
      </c>
      <c r="D15" s="4" t="s">
        <v>17</v>
      </c>
      <c r="E15" s="5" t="s">
        <v>18</v>
      </c>
      <c r="F15" s="2" t="s">
        <v>84</v>
      </c>
      <c r="G15" s="5" t="s">
        <v>34</v>
      </c>
      <c r="H15" s="4" t="s">
        <v>21</v>
      </c>
      <c r="I15" s="5" t="s">
        <v>22</v>
      </c>
      <c r="J15" s="7" t="s">
        <v>23</v>
      </c>
      <c r="K15" s="3" t="s">
        <v>19</v>
      </c>
      <c r="L15" s="4" t="s">
        <v>24</v>
      </c>
      <c r="M15" s="5" t="s">
        <v>25</v>
      </c>
      <c r="N15" s="2" t="s">
        <v>26</v>
      </c>
      <c r="O15" s="5">
        <v>2</v>
      </c>
      <c r="P15" s="2" t="s">
        <v>19</v>
      </c>
      <c r="Q15" s="5"/>
    </row>
    <row r="16" spans="1:17" ht="77.5" x14ac:dyDescent="0.25">
      <c r="A16" s="5">
        <v>11</v>
      </c>
      <c r="B16" s="4" t="s">
        <v>16</v>
      </c>
      <c r="C16" s="5" t="str">
        <f>HYPERLINK("http://data.overheid.nl/data/dataset/waterwingebieden","Waterwingebieden")</f>
        <v>Waterwingebieden</v>
      </c>
      <c r="D16" s="4" t="s">
        <v>17</v>
      </c>
      <c r="E16" s="5" t="s">
        <v>18</v>
      </c>
      <c r="F16" s="2" t="s">
        <v>84</v>
      </c>
      <c r="G16" s="5" t="s">
        <v>35</v>
      </c>
      <c r="H16" s="4" t="s">
        <v>21</v>
      </c>
      <c r="I16" s="5" t="s">
        <v>22</v>
      </c>
      <c r="J16" s="7" t="s">
        <v>23</v>
      </c>
      <c r="K16" s="3" t="s">
        <v>19</v>
      </c>
      <c r="L16" s="4" t="s">
        <v>24</v>
      </c>
      <c r="M16" s="5" t="s">
        <v>25</v>
      </c>
      <c r="N16" s="2" t="s">
        <v>26</v>
      </c>
      <c r="O16" s="5">
        <v>2</v>
      </c>
      <c r="P16" s="2" t="s">
        <v>19</v>
      </c>
      <c r="Q16" s="5"/>
    </row>
    <row r="17" spans="1:17" ht="62" x14ac:dyDescent="0.25">
      <c r="A17" s="5">
        <v>12</v>
      </c>
      <c r="B17" s="4" t="s">
        <v>16</v>
      </c>
      <c r="C17" s="5" t="str">
        <f>HYPERLINK("http://data.overheid.nl/data/dataset/beschermingszones-grondwaterwinning","Beschermingszones grondwaterwinning")</f>
        <v>Beschermingszones grondwaterwinning</v>
      </c>
      <c r="D17" s="4" t="s">
        <v>17</v>
      </c>
      <c r="E17" s="5" t="s">
        <v>18</v>
      </c>
      <c r="F17" s="2" t="s">
        <v>84</v>
      </c>
      <c r="G17" s="5" t="s">
        <v>36</v>
      </c>
      <c r="H17" s="4" t="s">
        <v>21</v>
      </c>
      <c r="I17" s="5" t="s">
        <v>22</v>
      </c>
      <c r="J17" s="7" t="s">
        <v>23</v>
      </c>
      <c r="K17" s="3" t="s">
        <v>19</v>
      </c>
      <c r="L17" s="4" t="s">
        <v>24</v>
      </c>
      <c r="M17" s="5" t="s">
        <v>25</v>
      </c>
      <c r="N17" s="2" t="s">
        <v>26</v>
      </c>
      <c r="O17" s="5">
        <v>2</v>
      </c>
      <c r="P17" s="2" t="s">
        <v>19</v>
      </c>
      <c r="Q17" s="5"/>
    </row>
    <row r="18" spans="1:17" ht="93" x14ac:dyDescent="0.25">
      <c r="A18" s="5">
        <v>13</v>
      </c>
      <c r="B18" s="4" t="s">
        <v>16</v>
      </c>
      <c r="C18" s="5" t="str">
        <f>HYPERLINK("http://data.overheid.nl/data/dataset/wav-gebieden-geharmoniseerd-t-b-v-inspire-01","WAV gebieden - geharmoniseerd t.b.v. INSPIRE")</f>
        <v>WAV gebieden - geharmoniseerd t.b.v. INSPIRE</v>
      </c>
      <c r="D18" s="4" t="s">
        <v>17</v>
      </c>
      <c r="E18" s="5" t="s">
        <v>18</v>
      </c>
      <c r="F18" s="2" t="s">
        <v>84</v>
      </c>
      <c r="G18" s="5" t="s">
        <v>37</v>
      </c>
      <c r="H18" s="4" t="s">
        <v>21</v>
      </c>
      <c r="I18" s="5" t="s">
        <v>22</v>
      </c>
      <c r="J18" s="7" t="s">
        <v>23</v>
      </c>
      <c r="K18" s="3" t="s">
        <v>19</v>
      </c>
      <c r="L18" s="4" t="s">
        <v>24</v>
      </c>
      <c r="M18" s="5" t="s">
        <v>25</v>
      </c>
      <c r="N18" s="2" t="s">
        <v>26</v>
      </c>
      <c r="O18" s="5">
        <v>2</v>
      </c>
      <c r="P18" s="2" t="s">
        <v>19</v>
      </c>
      <c r="Q18" s="5"/>
    </row>
    <row r="19" spans="1:17" ht="93" x14ac:dyDescent="0.25">
      <c r="A19" s="5">
        <v>14</v>
      </c>
      <c r="B19" s="4" t="s">
        <v>16</v>
      </c>
      <c r="C19" s="5" t="str">
        <f>HYPERLINK("http://data.overheid.nl/data/dataset/stiltegebieden-geharmoniseerd-t-b-v-inspire","Stiltegebieden - geharmoniseerd t.b.v. INSPIRE")</f>
        <v>Stiltegebieden - geharmoniseerd t.b.v. INSPIRE</v>
      </c>
      <c r="D19" s="4" t="s">
        <v>17</v>
      </c>
      <c r="E19" s="5" t="s">
        <v>18</v>
      </c>
      <c r="F19" s="2" t="s">
        <v>84</v>
      </c>
      <c r="G19" s="5" t="s">
        <v>38</v>
      </c>
      <c r="H19" s="4" t="s">
        <v>21</v>
      </c>
      <c r="I19" s="5" t="s">
        <v>22</v>
      </c>
      <c r="J19" s="7" t="s">
        <v>23</v>
      </c>
      <c r="K19" s="3" t="s">
        <v>19</v>
      </c>
      <c r="L19" s="4" t="s">
        <v>24</v>
      </c>
      <c r="M19" s="5" t="s">
        <v>25</v>
      </c>
      <c r="N19" s="2" t="s">
        <v>26</v>
      </c>
      <c r="O19" s="5">
        <v>2</v>
      </c>
      <c r="P19" s="2" t="s">
        <v>19</v>
      </c>
      <c r="Q19" s="5"/>
    </row>
    <row r="20" spans="1:17" ht="310" x14ac:dyDescent="0.25">
      <c r="A20" s="5">
        <v>15</v>
      </c>
      <c r="B20" s="4" t="s">
        <v>16</v>
      </c>
      <c r="C20" s="5" t="str">
        <f>HYPERLINK("http://data.overheid.nl/data/dataset/nationale-landschappen-geharmoniseerd-t-b-v-inspire","Nationale Landschappen - geharmoniseerd t.b.v. INSPIRE")</f>
        <v>Nationale Landschappen - geharmoniseerd t.b.v. INSPIRE</v>
      </c>
      <c r="D20" s="4" t="s">
        <v>17</v>
      </c>
      <c r="E20" s="5" t="s">
        <v>18</v>
      </c>
      <c r="F20" s="2" t="s">
        <v>84</v>
      </c>
      <c r="G20" s="5" t="s">
        <v>39</v>
      </c>
      <c r="H20" s="4" t="s">
        <v>21</v>
      </c>
      <c r="I20" s="5" t="s">
        <v>22</v>
      </c>
      <c r="J20" s="7" t="s">
        <v>23</v>
      </c>
      <c r="K20" s="3" t="s">
        <v>19</v>
      </c>
      <c r="L20" s="4" t="s">
        <v>24</v>
      </c>
      <c r="M20" s="5" t="s">
        <v>25</v>
      </c>
      <c r="N20" s="2" t="s">
        <v>26</v>
      </c>
      <c r="O20" s="5">
        <v>2</v>
      </c>
      <c r="P20" s="2" t="s">
        <v>19</v>
      </c>
      <c r="Q20" s="5"/>
    </row>
    <row r="21" spans="1:17" ht="217" x14ac:dyDescent="0.25">
      <c r="A21" s="5">
        <v>16</v>
      </c>
      <c r="B21" s="4" t="s">
        <v>16</v>
      </c>
      <c r="C21" s="5" t="str">
        <f>HYPERLINK("http://data.overheid.nl/data/dataset/aardkundige-waarden-geharmoniseerd-t-b-v-inspire","Aardkundige waarden - geharmoniseerd t.b.v. INSPIRE")</f>
        <v>Aardkundige waarden - geharmoniseerd t.b.v. INSPIRE</v>
      </c>
      <c r="D21" s="4" t="s">
        <v>17</v>
      </c>
      <c r="E21" s="5" t="s">
        <v>18</v>
      </c>
      <c r="F21" s="2" t="s">
        <v>84</v>
      </c>
      <c r="G21" s="5" t="s">
        <v>40</v>
      </c>
      <c r="H21" s="4" t="s">
        <v>21</v>
      </c>
      <c r="I21" s="5" t="s">
        <v>22</v>
      </c>
      <c r="J21" s="7" t="s">
        <v>23</v>
      </c>
      <c r="K21" s="3" t="s">
        <v>19</v>
      </c>
      <c r="L21" s="4" t="s">
        <v>24</v>
      </c>
      <c r="M21" s="5" t="s">
        <v>25</v>
      </c>
      <c r="N21" s="2" t="s">
        <v>26</v>
      </c>
      <c r="O21" s="5">
        <v>2</v>
      </c>
      <c r="P21" s="2" t="s">
        <v>19</v>
      </c>
      <c r="Q21" s="5"/>
    </row>
    <row r="22" spans="1:17" ht="139.5" x14ac:dyDescent="0.25">
      <c r="A22" s="5">
        <v>17</v>
      </c>
      <c r="B22" s="4" t="s">
        <v>16</v>
      </c>
      <c r="C22" s="5" t="str">
        <f>HYPERLINK("http://data.overheid.nl/data/dataset/gezondheidskaart-ges-geur-industrie-2015","Gezondheidskaart GES Geur industrie 2015")</f>
        <v>Gezondheidskaart GES Geur industrie 2015</v>
      </c>
      <c r="D22" s="4" t="s">
        <v>17</v>
      </c>
      <c r="E22" s="5" t="s">
        <v>18</v>
      </c>
      <c r="F22" s="2" t="s">
        <v>84</v>
      </c>
      <c r="G22" s="5" t="s">
        <v>41</v>
      </c>
      <c r="H22" s="4" t="s">
        <v>21</v>
      </c>
      <c r="I22" s="5" t="s">
        <v>22</v>
      </c>
      <c r="J22" s="7" t="s">
        <v>23</v>
      </c>
      <c r="K22" s="3" t="s">
        <v>19</v>
      </c>
      <c r="L22" s="4" t="s">
        <v>24</v>
      </c>
      <c r="M22" s="5" t="s">
        <v>25</v>
      </c>
      <c r="N22" s="2" t="s">
        <v>26</v>
      </c>
      <c r="O22" s="5">
        <v>2</v>
      </c>
      <c r="P22" s="2" t="s">
        <v>19</v>
      </c>
      <c r="Q22" s="5"/>
    </row>
    <row r="23" spans="1:17" ht="139.5" x14ac:dyDescent="0.25">
      <c r="A23" s="5">
        <v>18</v>
      </c>
      <c r="B23" s="4" t="s">
        <v>16</v>
      </c>
      <c r="C23" s="5" t="str">
        <f>HYPERLINK("http://data.overheid.nl/data/dataset/geur-industrie-98-percentiel-geurcontouren-2015","Geur industrie 98-percentiel geurcontouren 2015")</f>
        <v>Geur industrie 98-percentiel geurcontouren 2015</v>
      </c>
      <c r="D23" s="4" t="s">
        <v>17</v>
      </c>
      <c r="E23" s="5" t="s">
        <v>18</v>
      </c>
      <c r="F23" s="2" t="s">
        <v>84</v>
      </c>
      <c r="G23" s="5" t="s">
        <v>42</v>
      </c>
      <c r="H23" s="4" t="s">
        <v>21</v>
      </c>
      <c r="I23" s="5" t="s">
        <v>22</v>
      </c>
      <c r="J23" s="7" t="s">
        <v>23</v>
      </c>
      <c r="K23" s="3" t="s">
        <v>19</v>
      </c>
      <c r="L23" s="4" t="s">
        <v>24</v>
      </c>
      <c r="M23" s="5" t="s">
        <v>25</v>
      </c>
      <c r="N23" s="2" t="s">
        <v>26</v>
      </c>
      <c r="O23" s="5">
        <v>2</v>
      </c>
      <c r="P23" s="2" t="s">
        <v>19</v>
      </c>
      <c r="Q23" s="5"/>
    </row>
    <row r="24" spans="1:17" ht="62" x14ac:dyDescent="0.25">
      <c r="A24" s="5">
        <v>19</v>
      </c>
      <c r="B24" s="4" t="s">
        <v>16</v>
      </c>
      <c r="C24" s="5" t="str">
        <f>HYPERLINK("http://data.overheid.nl/data/dataset/ontgrondingen-inspire","Ontgrondingen INSPIRE")</f>
        <v>Ontgrondingen INSPIRE</v>
      </c>
      <c r="D24" s="4" t="s">
        <v>17</v>
      </c>
      <c r="E24" s="5" t="s">
        <v>18</v>
      </c>
      <c r="F24" s="2" t="s">
        <v>84</v>
      </c>
      <c r="G24" s="5" t="s">
        <v>43</v>
      </c>
      <c r="H24" s="4" t="s">
        <v>21</v>
      </c>
      <c r="I24" s="5" t="s">
        <v>22</v>
      </c>
      <c r="J24" s="7" t="s">
        <v>23</v>
      </c>
      <c r="K24" s="3" t="s">
        <v>19</v>
      </c>
      <c r="L24" s="4" t="s">
        <v>24</v>
      </c>
      <c r="M24" s="5" t="s">
        <v>25</v>
      </c>
      <c r="N24" s="2" t="s">
        <v>26</v>
      </c>
      <c r="O24" s="5">
        <v>2</v>
      </c>
      <c r="P24" s="2" t="s">
        <v>19</v>
      </c>
      <c r="Q24" s="5"/>
    </row>
    <row r="25" spans="1:17" ht="124" x14ac:dyDescent="0.25">
      <c r="A25" s="5">
        <v>20</v>
      </c>
      <c r="B25" s="4" t="s">
        <v>16</v>
      </c>
      <c r="C25" s="5" t="str">
        <f>HYPERLINK("http://data.overheid.nl/data/dataset/aardkundige-monumenten","Aardkundige Monumenten")</f>
        <v>Aardkundige Monumenten</v>
      </c>
      <c r="D25" s="4" t="s">
        <v>17</v>
      </c>
      <c r="E25" s="5" t="s">
        <v>18</v>
      </c>
      <c r="F25" s="2" t="s">
        <v>84</v>
      </c>
      <c r="G25" s="5" t="s">
        <v>44</v>
      </c>
      <c r="H25" s="4" t="s">
        <v>21</v>
      </c>
      <c r="I25" s="5" t="s">
        <v>22</v>
      </c>
      <c r="J25" s="7" t="s">
        <v>23</v>
      </c>
      <c r="K25" s="3" t="s">
        <v>19</v>
      </c>
      <c r="L25" s="4" t="s">
        <v>24</v>
      </c>
      <c r="M25" s="5" t="s">
        <v>25</v>
      </c>
      <c r="N25" s="2" t="s">
        <v>26</v>
      </c>
      <c r="O25" s="5">
        <v>2</v>
      </c>
      <c r="P25" s="2" t="s">
        <v>19</v>
      </c>
      <c r="Q25" s="5"/>
    </row>
    <row r="26" spans="1:17" ht="62" x14ac:dyDescent="0.25">
      <c r="A26" s="5">
        <v>21</v>
      </c>
      <c r="B26" s="4" t="s">
        <v>16</v>
      </c>
      <c r="C26" s="5" t="str">
        <f>HYPERLINK("http://data.overheid.nl/data/dataset/cultuurhistorische-vlakken","Cultuurhistorische Vlakken")</f>
        <v>Cultuurhistorische Vlakken</v>
      </c>
      <c r="D26" s="4" t="s">
        <v>17</v>
      </c>
      <c r="E26" s="5" t="s">
        <v>18</v>
      </c>
      <c r="F26" s="2" t="s">
        <v>84</v>
      </c>
      <c r="G26" s="5" t="s">
        <v>45</v>
      </c>
      <c r="H26" s="4" t="s">
        <v>21</v>
      </c>
      <c r="I26" s="5" t="s">
        <v>22</v>
      </c>
      <c r="J26" s="7" t="s">
        <v>23</v>
      </c>
      <c r="K26" s="3" t="s">
        <v>19</v>
      </c>
      <c r="L26" s="4" t="s">
        <v>24</v>
      </c>
      <c r="M26" s="5" t="s">
        <v>25</v>
      </c>
      <c r="N26" s="2" t="s">
        <v>26</v>
      </c>
      <c r="O26" s="5">
        <v>2</v>
      </c>
      <c r="P26" s="2" t="s">
        <v>19</v>
      </c>
      <c r="Q26" s="5"/>
    </row>
    <row r="27" spans="1:17" ht="77.5" x14ac:dyDescent="0.25">
      <c r="A27" s="5">
        <v>22</v>
      </c>
      <c r="B27" s="4" t="s">
        <v>16</v>
      </c>
      <c r="C27" s="5" t="str">
        <f>HYPERLINK("http://data.overheid.nl/data/dataset/cultuurhistorische-landschappen","Cultuurhistorische Landschappen")</f>
        <v>Cultuurhistorische Landschappen</v>
      </c>
      <c r="D27" s="4" t="s">
        <v>17</v>
      </c>
      <c r="E27" s="5" t="s">
        <v>18</v>
      </c>
      <c r="F27" s="2" t="s">
        <v>84</v>
      </c>
      <c r="G27" s="5" t="s">
        <v>46</v>
      </c>
      <c r="H27" s="4" t="s">
        <v>21</v>
      </c>
      <c r="I27" s="5" t="s">
        <v>22</v>
      </c>
      <c r="J27" s="7" t="s">
        <v>23</v>
      </c>
      <c r="K27" s="3" t="s">
        <v>19</v>
      </c>
      <c r="L27" s="4" t="s">
        <v>24</v>
      </c>
      <c r="M27" s="5" t="s">
        <v>25</v>
      </c>
      <c r="N27" s="2" t="s">
        <v>26</v>
      </c>
      <c r="O27" s="5">
        <v>2</v>
      </c>
      <c r="P27" s="2" t="s">
        <v>19</v>
      </c>
      <c r="Q27" s="5"/>
    </row>
    <row r="28" spans="1:17" ht="77.5" x14ac:dyDescent="0.25">
      <c r="A28" s="5">
        <v>23</v>
      </c>
      <c r="B28" s="4" t="s">
        <v>16</v>
      </c>
      <c r="C28" s="5" t="str">
        <f>HYPERLINK("http://data.overheid.nl/data/dataset/complex-van-cultuurhistorisch-belang","Complex van cultuurhistorisch belang")</f>
        <v>Complex van cultuurhistorisch belang</v>
      </c>
      <c r="D28" s="4" t="s">
        <v>17</v>
      </c>
      <c r="E28" s="5" t="s">
        <v>18</v>
      </c>
      <c r="F28" s="2" t="s">
        <v>84</v>
      </c>
      <c r="G28" s="5" t="s">
        <v>47</v>
      </c>
      <c r="H28" s="4" t="s">
        <v>21</v>
      </c>
      <c r="I28" s="5" t="s">
        <v>22</v>
      </c>
      <c r="J28" s="7" t="s">
        <v>23</v>
      </c>
      <c r="K28" s="3" t="s">
        <v>19</v>
      </c>
      <c r="L28" s="4" t="s">
        <v>24</v>
      </c>
      <c r="M28" s="5" t="s">
        <v>25</v>
      </c>
      <c r="N28" s="2" t="s">
        <v>26</v>
      </c>
      <c r="O28" s="5">
        <v>2</v>
      </c>
      <c r="P28" s="2" t="s">
        <v>19</v>
      </c>
      <c r="Q28" s="5"/>
    </row>
    <row r="29" spans="1:17" ht="46.5" x14ac:dyDescent="0.25">
      <c r="A29" s="5">
        <v>24</v>
      </c>
      <c r="B29" s="4" t="s">
        <v>16</v>
      </c>
      <c r="C29" s="5" t="str">
        <f>HYPERLINK("http://data.overheid.nl/data/dataset/archeologische-landschappen","Archeologische landschappen")</f>
        <v>Archeologische landschappen</v>
      </c>
      <c r="D29" s="4" t="s">
        <v>17</v>
      </c>
      <c r="E29" s="5" t="s">
        <v>18</v>
      </c>
      <c r="F29" s="2" t="s">
        <v>84</v>
      </c>
      <c r="G29" s="5" t="s">
        <v>48</v>
      </c>
      <c r="H29" s="4" t="s">
        <v>21</v>
      </c>
      <c r="I29" s="5" t="s">
        <v>22</v>
      </c>
      <c r="J29" s="7" t="s">
        <v>23</v>
      </c>
      <c r="K29" s="3" t="s">
        <v>19</v>
      </c>
      <c r="L29" s="4" t="s">
        <v>24</v>
      </c>
      <c r="M29" s="5" t="s">
        <v>25</v>
      </c>
      <c r="N29" s="2" t="s">
        <v>26</v>
      </c>
      <c r="O29" s="5">
        <v>2</v>
      </c>
      <c r="P29" s="2" t="s">
        <v>19</v>
      </c>
      <c r="Q29" s="5"/>
    </row>
    <row r="30" spans="1:17" ht="31" x14ac:dyDescent="0.25">
      <c r="A30" s="5">
        <v>25</v>
      </c>
      <c r="B30" s="4" t="s">
        <v>16</v>
      </c>
      <c r="C30" s="5" t="str">
        <f>HYPERLINK("http://data.overheid.nl/data/dataset/boringsvrije-zones-grondwaterwinning-2010","Boringsvrije zones grondwaterwinning 2010")</f>
        <v>Boringsvrije zones grondwaterwinning 2010</v>
      </c>
      <c r="D30" s="4" t="s">
        <v>17</v>
      </c>
      <c r="E30" s="5" t="s">
        <v>18</v>
      </c>
      <c r="F30" s="2" t="s">
        <v>84</v>
      </c>
      <c r="G30" s="5" t="s">
        <v>49</v>
      </c>
      <c r="H30" s="4" t="s">
        <v>21</v>
      </c>
      <c r="I30" s="5" t="s">
        <v>22</v>
      </c>
      <c r="J30" s="7" t="s">
        <v>23</v>
      </c>
      <c r="K30" s="3" t="s">
        <v>19</v>
      </c>
      <c r="L30" s="4" t="s">
        <v>24</v>
      </c>
      <c r="M30" s="5" t="s">
        <v>25</v>
      </c>
      <c r="N30" s="2" t="s">
        <v>26</v>
      </c>
      <c r="O30" s="5">
        <v>2</v>
      </c>
      <c r="P30" s="2" t="s">
        <v>19</v>
      </c>
      <c r="Q30" s="5"/>
    </row>
    <row r="31" spans="1:17" ht="310" x14ac:dyDescent="0.25">
      <c r="A31" s="5">
        <v>26</v>
      </c>
      <c r="B31" s="4" t="s">
        <v>16</v>
      </c>
      <c r="C31" s="5" t="str">
        <f>HYPERLINK("http://data.overheid.nl/data/dataset/verordening-ruimte-ecologische-hoofdstructuur-inspire-versie","Verordening ruimte, Ecologische hoofdstructuur,INSPIRE versie")</f>
        <v>Verordening ruimte, Ecologische hoofdstructuur,INSPIRE versie</v>
      </c>
      <c r="D31" s="4" t="s">
        <v>17</v>
      </c>
      <c r="E31" s="5" t="s">
        <v>18</v>
      </c>
      <c r="F31" s="2" t="s">
        <v>84</v>
      </c>
      <c r="G31" s="5" t="s">
        <v>50</v>
      </c>
      <c r="H31" s="4" t="s">
        <v>21</v>
      </c>
      <c r="I31" s="5" t="s">
        <v>22</v>
      </c>
      <c r="J31" s="7" t="s">
        <v>23</v>
      </c>
      <c r="K31" s="3" t="s">
        <v>19</v>
      </c>
      <c r="L31" s="4" t="s">
        <v>24</v>
      </c>
      <c r="M31" s="5" t="s">
        <v>25</v>
      </c>
      <c r="N31" s="2" t="s">
        <v>26</v>
      </c>
      <c r="O31" s="5">
        <v>2</v>
      </c>
      <c r="P31" s="2" t="s">
        <v>19</v>
      </c>
      <c r="Q31" s="5"/>
    </row>
    <row r="32" spans="1:17" ht="248" x14ac:dyDescent="0.25">
      <c r="A32" s="5">
        <v>27</v>
      </c>
      <c r="B32" s="4" t="s">
        <v>16</v>
      </c>
      <c r="C32" s="5" t="str">
        <f>HYPERLINK("http://data.overheid.nl/data/dataset/verordening-water-natte-natuurparels","Verordening water, Natte Natuurparels")</f>
        <v>Verordening water, Natte Natuurparels</v>
      </c>
      <c r="D32" s="4" t="s">
        <v>17</v>
      </c>
      <c r="E32" s="5" t="s">
        <v>18</v>
      </c>
      <c r="F32" s="2" t="s">
        <v>84</v>
      </c>
      <c r="G32" s="5" t="s">
        <v>51</v>
      </c>
      <c r="H32" s="4" t="s">
        <v>21</v>
      </c>
      <c r="I32" s="5" t="s">
        <v>22</v>
      </c>
      <c r="J32" s="7" t="s">
        <v>23</v>
      </c>
      <c r="K32" s="3" t="s">
        <v>19</v>
      </c>
      <c r="L32" s="4" t="s">
        <v>24</v>
      </c>
      <c r="M32" s="5" t="s">
        <v>25</v>
      </c>
      <c r="N32" s="2" t="s">
        <v>26</v>
      </c>
      <c r="O32" s="5">
        <v>2</v>
      </c>
      <c r="P32" s="2" t="s">
        <v>19</v>
      </c>
      <c r="Q32" s="5"/>
    </row>
    <row r="33" spans="1:17" ht="341" x14ac:dyDescent="0.25">
      <c r="A33" s="5">
        <v>28</v>
      </c>
      <c r="B33" s="4" t="s">
        <v>16</v>
      </c>
      <c r="C33" s="5" t="str">
        <f>HYPERLINK("http://data.overheid.nl/data/dataset/beschermde-gebieden-waterhuishouding-en-attentiegebieden-natte-natuurparels","Beschermde gebieden waterhuishouding en attentiegebieden natte natuurparels")</f>
        <v>Beschermde gebieden waterhuishouding en attentiegebieden natte natuurparels</v>
      </c>
      <c r="D33" s="4" t="s">
        <v>17</v>
      </c>
      <c r="E33" s="5" t="s">
        <v>18</v>
      </c>
      <c r="F33" s="2" t="s">
        <v>84</v>
      </c>
      <c r="G33" s="5" t="s">
        <v>52</v>
      </c>
      <c r="H33" s="4" t="s">
        <v>21</v>
      </c>
      <c r="I33" s="5" t="s">
        <v>22</v>
      </c>
      <c r="J33" s="7" t="s">
        <v>23</v>
      </c>
      <c r="K33" s="3" t="s">
        <v>19</v>
      </c>
      <c r="L33" s="4" t="s">
        <v>24</v>
      </c>
      <c r="M33" s="5" t="s">
        <v>25</v>
      </c>
      <c r="N33" s="2" t="s">
        <v>26</v>
      </c>
      <c r="O33" s="5">
        <v>2</v>
      </c>
      <c r="P33" s="2" t="s">
        <v>19</v>
      </c>
      <c r="Q33" s="5"/>
    </row>
    <row r="34" spans="1:17" ht="31" x14ac:dyDescent="0.25">
      <c r="A34" s="5">
        <v>29</v>
      </c>
      <c r="B34" s="4" t="s">
        <v>16</v>
      </c>
      <c r="C34" s="5" t="str">
        <f>HYPERLINK("http://data.overheid.nl/data/dataset/verordening-water-noord-brabant-normering-regionale-waterkeringen","Verordening Water Noord-Brabant, normering regionale waterkeringen")</f>
        <v>Verordening Water Noord-Brabant, normering regionale waterkeringen</v>
      </c>
      <c r="D34" s="4" t="s">
        <v>17</v>
      </c>
      <c r="E34" s="5" t="s">
        <v>18</v>
      </c>
      <c r="F34" s="2" t="s">
        <v>84</v>
      </c>
      <c r="G34" s="5" t="s">
        <v>53</v>
      </c>
      <c r="H34" s="4" t="s">
        <v>21</v>
      </c>
      <c r="I34" s="5" t="s">
        <v>22</v>
      </c>
      <c r="J34" s="7" t="s">
        <v>23</v>
      </c>
      <c r="K34" s="3" t="s">
        <v>19</v>
      </c>
      <c r="L34" s="4" t="s">
        <v>24</v>
      </c>
      <c r="M34" s="5" t="s">
        <v>25</v>
      </c>
      <c r="N34" s="2" t="s">
        <v>26</v>
      </c>
      <c r="O34" s="5">
        <v>2</v>
      </c>
      <c r="P34" s="2" t="s">
        <v>19</v>
      </c>
      <c r="Q34" s="5"/>
    </row>
    <row r="35" spans="1:17" ht="372" x14ac:dyDescent="0.25">
      <c r="A35" s="5">
        <v>30</v>
      </c>
      <c r="B35" s="4" t="s">
        <v>16</v>
      </c>
      <c r="C35" s="5" t="str">
        <f>HYPERLINK("http://data.overheid.nl/data/dataset/verordening-water-noord-brabant-normen-wateroverlast","Verordening Water Noord-Brabant. Normen wateroverlast")</f>
        <v>Verordening Water Noord-Brabant. Normen wateroverlast</v>
      </c>
      <c r="D35" s="4" t="s">
        <v>17</v>
      </c>
      <c r="E35" s="5" t="s">
        <v>18</v>
      </c>
      <c r="F35" s="2" t="s">
        <v>84</v>
      </c>
      <c r="G35" s="5" t="s">
        <v>54</v>
      </c>
      <c r="H35" s="4" t="s">
        <v>21</v>
      </c>
      <c r="I35" s="5" t="s">
        <v>22</v>
      </c>
      <c r="J35" s="7" t="s">
        <v>23</v>
      </c>
      <c r="K35" s="3" t="s">
        <v>19</v>
      </c>
      <c r="L35" s="4" t="s">
        <v>24</v>
      </c>
      <c r="M35" s="5" t="s">
        <v>25</v>
      </c>
      <c r="N35" s="2" t="s">
        <v>26</v>
      </c>
      <c r="O35" s="5">
        <v>2</v>
      </c>
      <c r="P35" s="2" t="s">
        <v>19</v>
      </c>
      <c r="Q35" s="5"/>
    </row>
    <row r="36" spans="1:17" ht="263.5" x14ac:dyDescent="0.25">
      <c r="A36" s="5">
        <v>31</v>
      </c>
      <c r="B36" s="4" t="s">
        <v>16</v>
      </c>
      <c r="C36" s="5" t="str">
        <f>HYPERLINK("http://data.overheid.nl/data/dataset/gezondheidskaart-ges-geur-veehouderij-obv-hinderpercentages-2013","Gezondheidskaart GES Geur veehouderij obv hinderpercentages 2013")</f>
        <v>Gezondheidskaart GES Geur veehouderij obv hinderpercentages 2013</v>
      </c>
      <c r="D36" s="4" t="s">
        <v>17</v>
      </c>
      <c r="E36" s="5" t="s">
        <v>18</v>
      </c>
      <c r="F36" s="2" t="s">
        <v>84</v>
      </c>
      <c r="G36" s="5" t="s">
        <v>55</v>
      </c>
      <c r="H36" s="4" t="s">
        <v>21</v>
      </c>
      <c r="I36" s="5" t="s">
        <v>22</v>
      </c>
      <c r="J36" s="7" t="s">
        <v>23</v>
      </c>
      <c r="K36" s="3" t="s">
        <v>19</v>
      </c>
      <c r="L36" s="4" t="s">
        <v>24</v>
      </c>
      <c r="M36" s="5" t="s">
        <v>25</v>
      </c>
      <c r="N36" s="2" t="s">
        <v>26</v>
      </c>
      <c r="O36" s="5">
        <v>2</v>
      </c>
      <c r="P36" s="2" t="s">
        <v>19</v>
      </c>
      <c r="Q36" s="5"/>
    </row>
    <row r="37" spans="1:17" ht="31" x14ac:dyDescent="0.25">
      <c r="A37" s="5">
        <v>32</v>
      </c>
      <c r="B37" s="4" t="s">
        <v>16</v>
      </c>
      <c r="C37" s="5" t="str">
        <f>HYPERLINK("http://data.overheid.nl/data/dataset/vennen","Vennen")</f>
        <v>Vennen</v>
      </c>
      <c r="D37" s="4" t="s">
        <v>17</v>
      </c>
      <c r="E37" s="5" t="s">
        <v>18</v>
      </c>
      <c r="F37" s="2" t="s">
        <v>84</v>
      </c>
      <c r="G37" s="5" t="s">
        <v>56</v>
      </c>
      <c r="H37" s="4" t="s">
        <v>21</v>
      </c>
      <c r="I37" s="5" t="s">
        <v>22</v>
      </c>
      <c r="J37" s="7" t="s">
        <v>23</v>
      </c>
      <c r="K37" s="3" t="s">
        <v>19</v>
      </c>
      <c r="L37" s="4" t="s">
        <v>24</v>
      </c>
      <c r="M37" s="5" t="s">
        <v>25</v>
      </c>
      <c r="N37" s="2" t="s">
        <v>26</v>
      </c>
      <c r="O37" s="5">
        <v>2</v>
      </c>
      <c r="P37" s="2" t="s">
        <v>19</v>
      </c>
      <c r="Q37" s="5"/>
    </row>
    <row r="38" spans="1:17" ht="186" x14ac:dyDescent="0.25">
      <c r="A38" s="5">
        <v>33</v>
      </c>
      <c r="B38" s="4" t="s">
        <v>16</v>
      </c>
      <c r="C38" s="5" t="str">
        <f>HYPERLINK("http://data.overheid.nl/data/dataset/gezondheidskaart-ges-luchtkwaliteit-stikstofdioxide-no2-2013","Gezondheidskaart GES Luchtkwaliteit stikstofdioxide (NO2) 2013")</f>
        <v>Gezondheidskaart GES Luchtkwaliteit stikstofdioxide (NO2) 2013</v>
      </c>
      <c r="D38" s="4" t="s">
        <v>17</v>
      </c>
      <c r="E38" s="5" t="s">
        <v>18</v>
      </c>
      <c r="F38" s="2" t="s">
        <v>84</v>
      </c>
      <c r="G38" s="5" t="s">
        <v>57</v>
      </c>
      <c r="H38" s="4" t="s">
        <v>21</v>
      </c>
      <c r="I38" s="5" t="s">
        <v>22</v>
      </c>
      <c r="J38" s="7" t="s">
        <v>23</v>
      </c>
      <c r="K38" s="3" t="s">
        <v>19</v>
      </c>
      <c r="L38" s="4" t="s">
        <v>24</v>
      </c>
      <c r="M38" s="5" t="s">
        <v>25</v>
      </c>
      <c r="N38" s="2" t="s">
        <v>26</v>
      </c>
      <c r="O38" s="5">
        <v>2</v>
      </c>
      <c r="P38" s="2" t="s">
        <v>19</v>
      </c>
      <c r="Q38" s="5"/>
    </row>
    <row r="39" spans="1:17" ht="155" x14ac:dyDescent="0.25">
      <c r="A39" s="5">
        <v>34</v>
      </c>
      <c r="B39" s="4" t="s">
        <v>16</v>
      </c>
      <c r="C39" s="5" t="str">
        <f>HYPERLINK("http://data.overheid.nl/data/dataset/gezondheidskaart-ges-luchtkwaliteit-fijnstof-pm2-5-2013","Gezondheidskaart GES Luchtkwaliteit fijnstof (pm2,5) 2013")</f>
        <v>Gezondheidskaart GES Luchtkwaliteit fijnstof (pm2,5) 2013</v>
      </c>
      <c r="D39" s="4" t="s">
        <v>17</v>
      </c>
      <c r="E39" s="5" t="s">
        <v>18</v>
      </c>
      <c r="F39" s="2" t="s">
        <v>84</v>
      </c>
      <c r="G39" s="5" t="s">
        <v>58</v>
      </c>
      <c r="H39" s="4" t="s">
        <v>21</v>
      </c>
      <c r="I39" s="5" t="s">
        <v>22</v>
      </c>
      <c r="J39" s="7" t="s">
        <v>23</v>
      </c>
      <c r="K39" s="3" t="s">
        <v>19</v>
      </c>
      <c r="L39" s="4" t="s">
        <v>24</v>
      </c>
      <c r="M39" s="5" t="s">
        <v>25</v>
      </c>
      <c r="N39" s="2" t="s">
        <v>26</v>
      </c>
      <c r="O39" s="5">
        <v>2</v>
      </c>
      <c r="P39" s="2" t="s">
        <v>19</v>
      </c>
      <c r="Q39" s="5"/>
    </row>
    <row r="40" spans="1:17" ht="170.5" x14ac:dyDescent="0.25">
      <c r="A40" s="5">
        <v>35</v>
      </c>
      <c r="B40" s="4" t="s">
        <v>16</v>
      </c>
      <c r="C40" s="5" t="str">
        <f>HYPERLINK("http://data.overheid.nl/data/dataset/gezondheidskaart-ges-luchtkwaliteit-fijnstof-pm10-2013","Gezondheidskaart GES Luchtkwaliteit fijnstof (pm10) 2013")</f>
        <v>Gezondheidskaart GES Luchtkwaliteit fijnstof (pm10) 2013</v>
      </c>
      <c r="D40" s="4" t="s">
        <v>17</v>
      </c>
      <c r="E40" s="5" t="s">
        <v>18</v>
      </c>
      <c r="F40" s="2" t="s">
        <v>84</v>
      </c>
      <c r="G40" s="5" t="s">
        <v>59</v>
      </c>
      <c r="H40" s="4" t="s">
        <v>21</v>
      </c>
      <c r="I40" s="5" t="s">
        <v>22</v>
      </c>
      <c r="J40" s="7" t="s">
        <v>23</v>
      </c>
      <c r="K40" s="3" t="s">
        <v>19</v>
      </c>
      <c r="L40" s="4" t="s">
        <v>24</v>
      </c>
      <c r="M40" s="5" t="s">
        <v>25</v>
      </c>
      <c r="N40" s="2" t="s">
        <v>26</v>
      </c>
      <c r="O40" s="5">
        <v>2</v>
      </c>
      <c r="P40" s="2" t="s">
        <v>19</v>
      </c>
      <c r="Q40" s="5"/>
    </row>
    <row r="41" spans="1:17" ht="201.5" x14ac:dyDescent="0.25">
      <c r="A41" s="5">
        <v>36</v>
      </c>
      <c r="B41" s="4" t="s">
        <v>16</v>
      </c>
      <c r="C41" s="5" t="str">
        <f>HYPERLINK("http://data.overheid.nl/data/dataset/gezondheidskaart-ges-geluid-vliegverkeer-vergund-2014","Gezondheidskaart GES Geluid vliegverkeer vergund 2014")</f>
        <v>Gezondheidskaart GES Geluid vliegverkeer vergund 2014</v>
      </c>
      <c r="D41" s="4" t="s">
        <v>17</v>
      </c>
      <c r="E41" s="5" t="s">
        <v>18</v>
      </c>
      <c r="F41" s="2" t="s">
        <v>84</v>
      </c>
      <c r="G41" s="5" t="s">
        <v>60</v>
      </c>
      <c r="H41" s="4" t="s">
        <v>21</v>
      </c>
      <c r="I41" s="5" t="s">
        <v>22</v>
      </c>
      <c r="J41" s="7" t="s">
        <v>23</v>
      </c>
      <c r="K41" s="3" t="s">
        <v>19</v>
      </c>
      <c r="L41" s="4" t="s">
        <v>24</v>
      </c>
      <c r="M41" s="5" t="s">
        <v>25</v>
      </c>
      <c r="N41" s="2" t="s">
        <v>26</v>
      </c>
      <c r="O41" s="5">
        <v>2</v>
      </c>
      <c r="P41" s="2" t="s">
        <v>19</v>
      </c>
      <c r="Q41" s="5"/>
    </row>
    <row r="42" spans="1:17" ht="248" x14ac:dyDescent="0.25">
      <c r="A42" s="5">
        <v>37</v>
      </c>
      <c r="B42" s="4" t="s">
        <v>16</v>
      </c>
      <c r="C42" s="5" t="str">
        <f>HYPERLINK("http://data.overheid.nl/data/dataset/gezondheidskaart-ges-geluid-spoorwegen-lden-2013","Gezondheidskaart GES Geluid spoorwegen Lden 2013")</f>
        <v>Gezondheidskaart GES Geluid spoorwegen Lden 2013</v>
      </c>
      <c r="D42" s="4" t="s">
        <v>17</v>
      </c>
      <c r="E42" s="5" t="s">
        <v>18</v>
      </c>
      <c r="F42" s="2" t="s">
        <v>84</v>
      </c>
      <c r="G42" s="5" t="s">
        <v>61</v>
      </c>
      <c r="H42" s="4" t="s">
        <v>21</v>
      </c>
      <c r="I42" s="5" t="s">
        <v>22</v>
      </c>
      <c r="J42" s="7" t="s">
        <v>23</v>
      </c>
      <c r="K42" s="3" t="s">
        <v>19</v>
      </c>
      <c r="L42" s="4" t="s">
        <v>24</v>
      </c>
      <c r="M42" s="5" t="s">
        <v>25</v>
      </c>
      <c r="N42" s="2" t="s">
        <v>26</v>
      </c>
      <c r="O42" s="5">
        <v>2</v>
      </c>
      <c r="P42" s="2" t="s">
        <v>19</v>
      </c>
      <c r="Q42" s="5"/>
    </row>
    <row r="43" spans="1:17" ht="232.5" x14ac:dyDescent="0.25">
      <c r="A43" s="5">
        <v>38</v>
      </c>
      <c r="B43" s="4" t="s">
        <v>16</v>
      </c>
      <c r="C43" s="5" t="str">
        <f>HYPERLINK("http://data.overheid.nl/data/dataset/gezondheidskaart-ges-geluid-rijkswegen-lden-2013","Gezondheidskaart GES Geluid rijkswegen Lden 2013")</f>
        <v>Gezondheidskaart GES Geluid rijkswegen Lden 2013</v>
      </c>
      <c r="D43" s="4" t="s">
        <v>17</v>
      </c>
      <c r="E43" s="5" t="s">
        <v>18</v>
      </c>
      <c r="F43" s="2" t="s">
        <v>84</v>
      </c>
      <c r="G43" s="5" t="s">
        <v>62</v>
      </c>
      <c r="H43" s="4" t="s">
        <v>21</v>
      </c>
      <c r="I43" s="5" t="s">
        <v>22</v>
      </c>
      <c r="J43" s="7" t="s">
        <v>23</v>
      </c>
      <c r="K43" s="3" t="s">
        <v>19</v>
      </c>
      <c r="L43" s="4" t="s">
        <v>24</v>
      </c>
      <c r="M43" s="5" t="s">
        <v>25</v>
      </c>
      <c r="N43" s="2" t="s">
        <v>26</v>
      </c>
      <c r="O43" s="5">
        <v>2</v>
      </c>
      <c r="P43" s="2" t="s">
        <v>19</v>
      </c>
      <c r="Q43" s="5"/>
    </row>
    <row r="44" spans="1:17" ht="294.5" x14ac:dyDescent="0.25">
      <c r="A44" s="5">
        <v>39</v>
      </c>
      <c r="B44" s="4" t="s">
        <v>16</v>
      </c>
      <c r="C44" s="5" t="str">
        <f>HYPERLINK("http://data.overheid.nl/data/dataset/gezondheidskaart-ges-geluid-provinciale-wegen-lden-2013","Gezondheidskaart GES Geluid provinciale wegen Lden 2013")</f>
        <v>Gezondheidskaart GES Geluid provinciale wegen Lden 2013</v>
      </c>
      <c r="D44" s="4" t="s">
        <v>17</v>
      </c>
      <c r="E44" s="5" t="s">
        <v>18</v>
      </c>
      <c r="F44" s="2" t="s">
        <v>84</v>
      </c>
      <c r="G44" s="5" t="s">
        <v>63</v>
      </c>
      <c r="H44" s="4" t="s">
        <v>21</v>
      </c>
      <c r="I44" s="5" t="s">
        <v>22</v>
      </c>
      <c r="J44" s="7" t="s">
        <v>23</v>
      </c>
      <c r="K44" s="3" t="s">
        <v>19</v>
      </c>
      <c r="L44" s="4" t="s">
        <v>24</v>
      </c>
      <c r="M44" s="5" t="s">
        <v>25</v>
      </c>
      <c r="N44" s="2" t="s">
        <v>26</v>
      </c>
      <c r="O44" s="5">
        <v>2</v>
      </c>
      <c r="P44" s="2" t="s">
        <v>19</v>
      </c>
      <c r="Q44" s="5"/>
    </row>
    <row r="45" spans="1:17" ht="77.5" x14ac:dyDescent="0.25">
      <c r="A45" s="5">
        <v>40</v>
      </c>
      <c r="B45" s="4" t="s">
        <v>16</v>
      </c>
      <c r="C45" s="5" t="str">
        <f>HYPERLINK("http://data.overheid.nl/data/dataset/geluidbelasting-wegverkeer-lnight-2012","Geluidbelasting wegverkeer Lnight 2012")</f>
        <v>Geluidbelasting wegverkeer Lnight 2012</v>
      </c>
      <c r="D45" s="4" t="s">
        <v>17</v>
      </c>
      <c r="E45" s="5" t="s">
        <v>18</v>
      </c>
      <c r="F45" s="2" t="s">
        <v>84</v>
      </c>
      <c r="G45" s="5" t="s">
        <v>64</v>
      </c>
      <c r="H45" s="4" t="s">
        <v>21</v>
      </c>
      <c r="I45" s="5" t="s">
        <v>22</v>
      </c>
      <c r="J45" s="7" t="s">
        <v>23</v>
      </c>
      <c r="K45" s="3" t="s">
        <v>19</v>
      </c>
      <c r="L45" s="4" t="s">
        <v>24</v>
      </c>
      <c r="M45" s="5" t="s">
        <v>25</v>
      </c>
      <c r="N45" s="2" t="s">
        <v>26</v>
      </c>
      <c r="O45" s="5">
        <v>2</v>
      </c>
      <c r="P45" s="2" t="s">
        <v>19</v>
      </c>
      <c r="Q45" s="5"/>
    </row>
    <row r="46" spans="1:17" ht="77.5" x14ac:dyDescent="0.25">
      <c r="A46" s="5">
        <v>41</v>
      </c>
      <c r="B46" s="4" t="s">
        <v>16</v>
      </c>
      <c r="C46" s="5" t="str">
        <f>HYPERLINK("http://data.overheid.nl/data/dataset/geluidbelasting-wegverkeer-lden-2012","Geluidbelasting wegverkeer Lden 2012")</f>
        <v>Geluidbelasting wegverkeer Lden 2012</v>
      </c>
      <c r="D46" s="4" t="s">
        <v>17</v>
      </c>
      <c r="E46" s="5" t="s">
        <v>18</v>
      </c>
      <c r="F46" s="2" t="s">
        <v>84</v>
      </c>
      <c r="G46" s="5" t="s">
        <v>65</v>
      </c>
      <c r="H46" s="4" t="s">
        <v>21</v>
      </c>
      <c r="I46" s="5" t="s">
        <v>22</v>
      </c>
      <c r="J46" s="7" t="s">
        <v>23</v>
      </c>
      <c r="K46" s="3" t="s">
        <v>19</v>
      </c>
      <c r="L46" s="4" t="s">
        <v>24</v>
      </c>
      <c r="M46" s="5" t="s">
        <v>25</v>
      </c>
      <c r="N46" s="2" t="s">
        <v>26</v>
      </c>
      <c r="O46" s="5">
        <v>2</v>
      </c>
      <c r="P46" s="2" t="s">
        <v>19</v>
      </c>
      <c r="Q46" s="5"/>
    </row>
    <row r="47" spans="1:17" ht="232.5" x14ac:dyDescent="0.25">
      <c r="A47" s="5">
        <v>42</v>
      </c>
      <c r="B47" s="4" t="s">
        <v>16</v>
      </c>
      <c r="C47" s="5" t="str">
        <f>HYPERLINK("http://data.overheid.nl/data/dataset/breuken","Breuken")</f>
        <v>Breuken</v>
      </c>
      <c r="D47" s="4" t="s">
        <v>17</v>
      </c>
      <c r="E47" s="5" t="s">
        <v>18</v>
      </c>
      <c r="F47" s="2" t="s">
        <v>84</v>
      </c>
      <c r="G47" s="5" t="s">
        <v>66</v>
      </c>
      <c r="H47" s="4" t="s">
        <v>21</v>
      </c>
      <c r="I47" s="5" t="s">
        <v>22</v>
      </c>
      <c r="J47" s="7" t="s">
        <v>23</v>
      </c>
      <c r="K47" s="3" t="s">
        <v>19</v>
      </c>
      <c r="L47" s="4" t="s">
        <v>24</v>
      </c>
      <c r="M47" s="5" t="s">
        <v>25</v>
      </c>
      <c r="N47" s="2" t="s">
        <v>26</v>
      </c>
      <c r="O47" s="5">
        <v>2</v>
      </c>
      <c r="P47" s="2" t="s">
        <v>19</v>
      </c>
      <c r="Q47" s="5"/>
    </row>
    <row r="48" spans="1:17" ht="31" x14ac:dyDescent="0.25">
      <c r="A48" s="5">
        <v>43</v>
      </c>
      <c r="B48" s="4" t="s">
        <v>16</v>
      </c>
      <c r="C48" s="5" t="str">
        <f>HYPERLINK("http://data.overheid.nl/data/dataset/historische-vlakken-buiten-cultuurhistorische-landschappen","Historische vlakken buiten cultuurhistorische landschappen")</f>
        <v>Historische vlakken buiten cultuurhistorische landschappen</v>
      </c>
      <c r="D48" s="4" t="s">
        <v>17</v>
      </c>
      <c r="E48" s="5" t="s">
        <v>18</v>
      </c>
      <c r="F48" s="2" t="s">
        <v>84</v>
      </c>
      <c r="G48" s="5" t="s">
        <v>67</v>
      </c>
      <c r="H48" s="4" t="s">
        <v>21</v>
      </c>
      <c r="I48" s="5" t="s">
        <v>22</v>
      </c>
      <c r="J48" s="7" t="s">
        <v>23</v>
      </c>
      <c r="K48" s="3" t="s">
        <v>19</v>
      </c>
      <c r="L48" s="4" t="s">
        <v>24</v>
      </c>
      <c r="M48" s="5" t="s">
        <v>25</v>
      </c>
      <c r="N48" s="2" t="s">
        <v>26</v>
      </c>
      <c r="O48" s="5">
        <v>2</v>
      </c>
      <c r="P48" s="2" t="s">
        <v>19</v>
      </c>
      <c r="Q48" s="5"/>
    </row>
    <row r="49" spans="1:17" ht="217" x14ac:dyDescent="0.25">
      <c r="A49" s="5">
        <v>44</v>
      </c>
      <c r="B49" s="4" t="s">
        <v>16</v>
      </c>
      <c r="C49" s="5" t="str">
        <f>HYPERLINK("http://data.overheid.nl/data/dataset/kwetsbare-gebieden-ongezuiverde-lozingen-2004","Kwetsbare gebieden ongezuiverde lozingen 2004")</f>
        <v>Kwetsbare gebieden ongezuiverde lozingen 2004</v>
      </c>
      <c r="D49" s="4" t="s">
        <v>17</v>
      </c>
      <c r="E49" s="5" t="s">
        <v>18</v>
      </c>
      <c r="F49" s="2" t="s">
        <v>84</v>
      </c>
      <c r="G49" s="5" t="s">
        <v>68</v>
      </c>
      <c r="H49" s="4" t="s">
        <v>21</v>
      </c>
      <c r="I49" s="5" t="s">
        <v>22</v>
      </c>
      <c r="J49" s="7" t="s">
        <v>23</v>
      </c>
      <c r="K49" s="3" t="s">
        <v>19</v>
      </c>
      <c r="L49" s="4" t="s">
        <v>24</v>
      </c>
      <c r="M49" s="5" t="s">
        <v>25</v>
      </c>
      <c r="N49" s="2" t="s">
        <v>26</v>
      </c>
      <c r="O49" s="5">
        <v>2</v>
      </c>
      <c r="P49" s="2" t="s">
        <v>19</v>
      </c>
      <c r="Q49" s="5"/>
    </row>
    <row r="50" spans="1:17" ht="77.5" x14ac:dyDescent="0.25">
      <c r="A50" s="5">
        <v>45</v>
      </c>
      <c r="B50" s="4" t="s">
        <v>16</v>
      </c>
      <c r="C50" s="5" t="str">
        <f>HYPERLINK("http://data.overheid.nl/data/dataset/voormalige-stortplaatsen-vlakken","Voormalige stortplaatsen - vlakken")</f>
        <v>Voormalige stortplaatsen - vlakken</v>
      </c>
      <c r="D50" s="4" t="s">
        <v>17</v>
      </c>
      <c r="E50" s="5" t="s">
        <v>18</v>
      </c>
      <c r="F50" s="2" t="s">
        <v>84</v>
      </c>
      <c r="G50" s="5" t="s">
        <v>69</v>
      </c>
      <c r="H50" s="4" t="s">
        <v>21</v>
      </c>
      <c r="I50" s="5" t="s">
        <v>22</v>
      </c>
      <c r="J50" s="7" t="s">
        <v>23</v>
      </c>
      <c r="K50" s="3" t="s">
        <v>19</v>
      </c>
      <c r="L50" s="4" t="s">
        <v>24</v>
      </c>
      <c r="M50" s="5" t="s">
        <v>25</v>
      </c>
      <c r="N50" s="2" t="s">
        <v>26</v>
      </c>
      <c r="O50" s="5">
        <v>2</v>
      </c>
      <c r="P50" s="2" t="s">
        <v>19</v>
      </c>
      <c r="Q50" s="5"/>
    </row>
    <row r="51" spans="1:17" ht="77.5" x14ac:dyDescent="0.25">
      <c r="A51" s="5">
        <v>46</v>
      </c>
      <c r="B51" s="4" t="s">
        <v>16</v>
      </c>
      <c r="C51" s="5" t="str">
        <f>HYPERLINK("http://data.overheid.nl/data/dataset/vervaagde-plantenwaarnemingen","Vervaagde plantenwaarnemingen")</f>
        <v>Vervaagde plantenwaarnemingen</v>
      </c>
      <c r="D51" s="4" t="s">
        <v>17</v>
      </c>
      <c r="E51" s="5" t="s">
        <v>18</v>
      </c>
      <c r="F51" s="2" t="s">
        <v>84</v>
      </c>
      <c r="G51" s="5" t="s">
        <v>70</v>
      </c>
      <c r="H51" s="4" t="s">
        <v>21</v>
      </c>
      <c r="I51" s="5" t="s">
        <v>22</v>
      </c>
      <c r="J51" s="7" t="s">
        <v>23</v>
      </c>
      <c r="K51" s="3" t="s">
        <v>19</v>
      </c>
      <c r="L51" s="4" t="s">
        <v>24</v>
      </c>
      <c r="M51" s="5" t="s">
        <v>25</v>
      </c>
      <c r="N51" s="2" t="s">
        <v>26</v>
      </c>
      <c r="O51" s="5">
        <v>2</v>
      </c>
      <c r="P51" s="2" t="s">
        <v>19</v>
      </c>
      <c r="Q51" s="5"/>
    </row>
    <row r="52" spans="1:17" ht="108.5" x14ac:dyDescent="0.25">
      <c r="A52" s="5">
        <v>47</v>
      </c>
      <c r="B52" s="4" t="s">
        <v>16</v>
      </c>
      <c r="C52" s="5" t="str">
        <f>HYPERLINK("http://data.overheid.nl/data/dataset/vervaagde-broedgevallen-van-vogels","Vervaagde broedgevallen van vogels")</f>
        <v>Vervaagde broedgevallen van vogels</v>
      </c>
      <c r="D52" s="4" t="s">
        <v>17</v>
      </c>
      <c r="E52" s="5" t="s">
        <v>18</v>
      </c>
      <c r="F52" s="2" t="s">
        <v>84</v>
      </c>
      <c r="G52" s="5" t="s">
        <v>71</v>
      </c>
      <c r="H52" s="4" t="s">
        <v>21</v>
      </c>
      <c r="I52" s="5" t="s">
        <v>22</v>
      </c>
      <c r="J52" s="7" t="s">
        <v>23</v>
      </c>
      <c r="K52" s="3" t="s">
        <v>19</v>
      </c>
      <c r="L52" s="4" t="s">
        <v>24</v>
      </c>
      <c r="M52" s="5" t="s">
        <v>25</v>
      </c>
      <c r="N52" s="2" t="s">
        <v>26</v>
      </c>
      <c r="O52" s="5">
        <v>2</v>
      </c>
      <c r="P52" s="2" t="s">
        <v>19</v>
      </c>
      <c r="Q52" s="5"/>
    </row>
    <row r="53" spans="1:17" ht="31" x14ac:dyDescent="0.25">
      <c r="A53" s="5">
        <v>48</v>
      </c>
      <c r="B53" s="4" t="s">
        <v>16</v>
      </c>
      <c r="C53" s="5" t="str">
        <f>HYPERLINK("http://data.overheid.nl/data/dataset/plantenwaarnemingen-vlakken","Plantenwaarnemingen - vlakken")</f>
        <v>Plantenwaarnemingen - vlakken</v>
      </c>
      <c r="D53" s="4" t="s">
        <v>17</v>
      </c>
      <c r="E53" s="5" t="s">
        <v>18</v>
      </c>
      <c r="F53" s="2" t="s">
        <v>84</v>
      </c>
      <c r="G53" s="5" t="s">
        <v>72</v>
      </c>
      <c r="H53" s="4" t="s">
        <v>21</v>
      </c>
      <c r="I53" s="5" t="s">
        <v>22</v>
      </c>
      <c r="J53" s="7" t="s">
        <v>23</v>
      </c>
      <c r="K53" s="3" t="s">
        <v>19</v>
      </c>
      <c r="L53" s="4" t="s">
        <v>24</v>
      </c>
      <c r="M53" s="5" t="s">
        <v>25</v>
      </c>
      <c r="N53" s="2" t="s">
        <v>26</v>
      </c>
      <c r="O53" s="5">
        <v>2</v>
      </c>
      <c r="P53" s="2" t="s">
        <v>19</v>
      </c>
      <c r="Q53" s="5"/>
    </row>
    <row r="54" spans="1:17" ht="31" x14ac:dyDescent="0.25">
      <c r="A54" s="5">
        <v>49</v>
      </c>
      <c r="B54" s="4" t="s">
        <v>16</v>
      </c>
      <c r="C54" s="5" t="str">
        <f>HYPERLINK("http://data.overheid.nl/data/dataset/plantenwaarnemingen-punten","Plantenwaarnemingen - punten")</f>
        <v>Plantenwaarnemingen - punten</v>
      </c>
      <c r="D54" s="4" t="s">
        <v>17</v>
      </c>
      <c r="E54" s="5" t="s">
        <v>18</v>
      </c>
      <c r="F54" s="2" t="s">
        <v>84</v>
      </c>
      <c r="G54" s="5" t="s">
        <v>73</v>
      </c>
      <c r="H54" s="4" t="s">
        <v>21</v>
      </c>
      <c r="I54" s="5" t="s">
        <v>22</v>
      </c>
      <c r="J54" s="7" t="s">
        <v>23</v>
      </c>
      <c r="K54" s="3" t="s">
        <v>19</v>
      </c>
      <c r="L54" s="4" t="s">
        <v>24</v>
      </c>
      <c r="M54" s="5" t="s">
        <v>25</v>
      </c>
      <c r="N54" s="2" t="s">
        <v>26</v>
      </c>
      <c r="O54" s="5">
        <v>2</v>
      </c>
      <c r="P54" s="2" t="s">
        <v>19</v>
      </c>
      <c r="Q54" s="5"/>
    </row>
    <row r="55" spans="1:17" ht="31" x14ac:dyDescent="0.25">
      <c r="A55" s="5">
        <v>50</v>
      </c>
      <c r="B55" s="4" t="s">
        <v>16</v>
      </c>
      <c r="C55" s="5" t="str">
        <f>HYPERLINK("http://data.overheid.nl/data/dataset/plantenwaarnemingen-lijnen","Plantenwaarnemingen - lijnen")</f>
        <v>Plantenwaarnemingen - lijnen</v>
      </c>
      <c r="D55" s="4" t="s">
        <v>17</v>
      </c>
      <c r="E55" s="5" t="s">
        <v>18</v>
      </c>
      <c r="F55" s="2" t="s">
        <v>84</v>
      </c>
      <c r="G55" s="5" t="s">
        <v>74</v>
      </c>
      <c r="H55" s="4" t="s">
        <v>21</v>
      </c>
      <c r="I55" s="5" t="s">
        <v>22</v>
      </c>
      <c r="J55" s="7" t="s">
        <v>23</v>
      </c>
      <c r="K55" s="3" t="s">
        <v>19</v>
      </c>
      <c r="L55" s="4" t="s">
        <v>24</v>
      </c>
      <c r="M55" s="5" t="s">
        <v>25</v>
      </c>
      <c r="N55" s="2" t="s">
        <v>26</v>
      </c>
      <c r="O55" s="5">
        <v>2</v>
      </c>
      <c r="P55" s="2" t="s">
        <v>19</v>
      </c>
      <c r="Q55" s="5"/>
    </row>
    <row r="56" spans="1:17" ht="46.5" x14ac:dyDescent="0.25">
      <c r="A56" s="5">
        <v>51</v>
      </c>
      <c r="B56" s="4" t="s">
        <v>16</v>
      </c>
      <c r="C56" s="5" t="str">
        <f>HYPERLINK("http://data.overheid.nl/data/dataset/broedgevallen-van-vogels","Broedgevallen van vogels")</f>
        <v>Broedgevallen van vogels</v>
      </c>
      <c r="D56" s="4" t="s">
        <v>17</v>
      </c>
      <c r="E56" s="5" t="s">
        <v>18</v>
      </c>
      <c r="F56" s="2" t="s">
        <v>84</v>
      </c>
      <c r="G56" s="5" t="s">
        <v>75</v>
      </c>
      <c r="H56" s="4" t="s">
        <v>21</v>
      </c>
      <c r="I56" s="5" t="s">
        <v>22</v>
      </c>
      <c r="J56" s="7" t="s">
        <v>23</v>
      </c>
      <c r="K56" s="3" t="s">
        <v>19</v>
      </c>
      <c r="L56" s="4" t="s">
        <v>24</v>
      </c>
      <c r="M56" s="5" t="s">
        <v>25</v>
      </c>
      <c r="N56" s="2" t="s">
        <v>26</v>
      </c>
      <c r="O56" s="5">
        <v>2</v>
      </c>
      <c r="P56" s="2" t="s">
        <v>19</v>
      </c>
      <c r="Q56" s="5"/>
    </row>
    <row r="57" spans="1:17" ht="372" x14ac:dyDescent="0.25">
      <c r="A57" s="5">
        <v>52</v>
      </c>
      <c r="B57" s="4" t="s">
        <v>16</v>
      </c>
      <c r="C57" s="5" t="str">
        <f>HYPERLINK("http://data.overheid.nl/data/dataset/regeling-wijzigen-begrenzingen-verordening-water-natte-natuurparels","Regeling wijzigen begrenzingen Verordening water, Natte Natuurparels")</f>
        <v>Regeling wijzigen begrenzingen Verordening water, Natte Natuurparels</v>
      </c>
      <c r="D57" s="4" t="s">
        <v>17</v>
      </c>
      <c r="E57" s="5" t="s">
        <v>18</v>
      </c>
      <c r="F57" s="2" t="s">
        <v>84</v>
      </c>
      <c r="G57" s="5" t="s">
        <v>76</v>
      </c>
      <c r="H57" s="4" t="s">
        <v>21</v>
      </c>
      <c r="I57" s="5" t="s">
        <v>22</v>
      </c>
      <c r="J57" s="7" t="s">
        <v>23</v>
      </c>
      <c r="K57" s="3" t="s">
        <v>19</v>
      </c>
      <c r="L57" s="4" t="s">
        <v>24</v>
      </c>
      <c r="M57" s="5" t="s">
        <v>25</v>
      </c>
      <c r="N57" s="2" t="s">
        <v>26</v>
      </c>
      <c r="O57" s="5">
        <v>2</v>
      </c>
      <c r="P57" s="2" t="s">
        <v>19</v>
      </c>
      <c r="Q57" s="5"/>
    </row>
    <row r="58" spans="1:17" ht="31" x14ac:dyDescent="0.25">
      <c r="A58" s="5">
        <v>53</v>
      </c>
      <c r="B58" s="4" t="s">
        <v>16</v>
      </c>
      <c r="C58" s="5" t="str">
        <f>HYPERLINK("http://data.overheid.nl/data/dataset/deelwatersystemen","Deelwatersystemen")</f>
        <v>Deelwatersystemen</v>
      </c>
      <c r="D58" s="4" t="s">
        <v>17</v>
      </c>
      <c r="E58" s="5" t="s">
        <v>18</v>
      </c>
      <c r="F58" s="2" t="s">
        <v>84</v>
      </c>
      <c r="G58" s="5" t="s">
        <v>77</v>
      </c>
      <c r="H58" s="4" t="s">
        <v>21</v>
      </c>
      <c r="I58" s="5" t="s">
        <v>22</v>
      </c>
      <c r="J58" s="7" t="s">
        <v>23</v>
      </c>
      <c r="K58" s="3" t="s">
        <v>19</v>
      </c>
      <c r="L58" s="4" t="s">
        <v>24</v>
      </c>
      <c r="M58" s="5" t="s">
        <v>25</v>
      </c>
      <c r="N58" s="2" t="s">
        <v>26</v>
      </c>
      <c r="O58" s="5">
        <v>2</v>
      </c>
      <c r="P58" s="2" t="s">
        <v>19</v>
      </c>
      <c r="Q58" s="5"/>
    </row>
    <row r="59" spans="1:17" ht="62" x14ac:dyDescent="0.25">
      <c r="A59" s="5">
        <v>54</v>
      </c>
      <c r="B59" s="4" t="s">
        <v>16</v>
      </c>
      <c r="C59" s="5" t="str">
        <f>HYPERLINK("http://data.overheid.nl/data/dataset/ontgrondingen-vergunningen-vanaf-1950","Ontgrondingen - vergunningen vanaf 1950")</f>
        <v>Ontgrondingen - vergunningen vanaf 1950</v>
      </c>
      <c r="D59" s="4" t="s">
        <v>17</v>
      </c>
      <c r="E59" s="5" t="s">
        <v>18</v>
      </c>
      <c r="F59" s="2" t="s">
        <v>84</v>
      </c>
      <c r="G59" s="5" t="s">
        <v>78</v>
      </c>
      <c r="H59" s="4" t="s">
        <v>21</v>
      </c>
      <c r="I59" s="5" t="s">
        <v>22</v>
      </c>
      <c r="J59" s="7" t="s">
        <v>23</v>
      </c>
      <c r="K59" s="3" t="s">
        <v>19</v>
      </c>
      <c r="L59" s="4" t="s">
        <v>24</v>
      </c>
      <c r="M59" s="5" t="s">
        <v>25</v>
      </c>
      <c r="N59" s="2" t="s">
        <v>26</v>
      </c>
      <c r="O59" s="5">
        <v>2</v>
      </c>
      <c r="P59" s="2" t="s">
        <v>19</v>
      </c>
      <c r="Q59" s="5"/>
    </row>
    <row r="60" spans="1:17" ht="31" x14ac:dyDescent="0.25">
      <c r="A60" s="5">
        <v>55</v>
      </c>
      <c r="B60" s="4" t="s">
        <v>16</v>
      </c>
      <c r="C60" s="5" t="str">
        <f>HYPERLINK("http://data.overheid.nl/data/dataset/ibis-bedrijventerreinen-2015-vlakken-met-statistische-gegevens","IBIS Bedrijventerreinen 2015 (vlakken) met statistische gegevens")</f>
        <v>IBIS Bedrijventerreinen 2015 (vlakken) met statistische gegevens</v>
      </c>
      <c r="D60" s="4" t="s">
        <v>17</v>
      </c>
      <c r="E60" s="5" t="s">
        <v>18</v>
      </c>
      <c r="F60" s="2" t="s">
        <v>84</v>
      </c>
      <c r="G60" s="5" t="s">
        <v>79</v>
      </c>
      <c r="H60" s="4" t="s">
        <v>21</v>
      </c>
      <c r="I60" s="5" t="s">
        <v>22</v>
      </c>
      <c r="J60" s="7" t="s">
        <v>23</v>
      </c>
      <c r="K60" s="3" t="s">
        <v>19</v>
      </c>
      <c r="L60" s="4" t="s">
        <v>24</v>
      </c>
      <c r="M60" s="5" t="s">
        <v>25</v>
      </c>
      <c r="N60" s="2" t="s">
        <v>26</v>
      </c>
      <c r="O60" s="5">
        <v>2</v>
      </c>
      <c r="P60" s="2" t="s">
        <v>19</v>
      </c>
      <c r="Q60" s="5"/>
    </row>
    <row r="61" spans="1:17" ht="310" x14ac:dyDescent="0.25">
      <c r="A61" s="5">
        <v>56</v>
      </c>
      <c r="B61" s="4" t="s">
        <v>16</v>
      </c>
      <c r="C61" s="5" t="str">
        <f>HYPERLINK("http://data.overheid.nl/data/dataset/gezondheidskaart-ges-geluid-industrie","Gezondheidskaart GES Geluid industrie")</f>
        <v>Gezondheidskaart GES Geluid industrie</v>
      </c>
      <c r="D61" s="4" t="s">
        <v>17</v>
      </c>
      <c r="E61" s="5" t="s">
        <v>18</v>
      </c>
      <c r="F61" s="2" t="s">
        <v>84</v>
      </c>
      <c r="G61" s="5" t="s">
        <v>80</v>
      </c>
      <c r="H61" s="4" t="s">
        <v>21</v>
      </c>
      <c r="I61" s="5" t="s">
        <v>22</v>
      </c>
      <c r="J61" s="7" t="s">
        <v>23</v>
      </c>
      <c r="K61" s="3" t="s">
        <v>19</v>
      </c>
      <c r="L61" s="4" t="s">
        <v>24</v>
      </c>
      <c r="M61" s="5" t="s">
        <v>25</v>
      </c>
      <c r="N61" s="2" t="s">
        <v>26</v>
      </c>
      <c r="O61" s="5">
        <v>2</v>
      </c>
      <c r="P61" s="2" t="s">
        <v>19</v>
      </c>
      <c r="Q61" s="5"/>
    </row>
    <row r="62" spans="1:17" ht="124" x14ac:dyDescent="0.25">
      <c r="A62" s="5">
        <v>57</v>
      </c>
      <c r="B62" s="4" t="s">
        <v>16</v>
      </c>
      <c r="C62" s="5" t="str">
        <f>HYPERLINK("http://data.overheid.nl/data/dataset/bestand-veehouderijbedrijven","Bestand Veehouderijbedrijven")</f>
        <v>Bestand Veehouderijbedrijven</v>
      </c>
      <c r="D62" s="4" t="s">
        <v>17</v>
      </c>
      <c r="E62" s="5" t="s">
        <v>18</v>
      </c>
      <c r="F62" s="2" t="s">
        <v>84</v>
      </c>
      <c r="G62" s="5" t="s">
        <v>81</v>
      </c>
      <c r="H62" s="4" t="s">
        <v>21</v>
      </c>
      <c r="I62" s="5" t="s">
        <v>22</v>
      </c>
      <c r="J62" s="7" t="s">
        <v>23</v>
      </c>
      <c r="K62" s="3" t="s">
        <v>19</v>
      </c>
      <c r="L62" s="4" t="s">
        <v>24</v>
      </c>
      <c r="M62" s="5" t="s">
        <v>25</v>
      </c>
      <c r="N62" s="2" t="s">
        <v>26</v>
      </c>
      <c r="O62" s="5">
        <v>2</v>
      </c>
      <c r="P62" s="2" t="s">
        <v>19</v>
      </c>
      <c r="Q62" s="5"/>
    </row>
    <row r="63" spans="1:17" ht="77.5" x14ac:dyDescent="0.25">
      <c r="A63" s="5">
        <v>58</v>
      </c>
      <c r="B63" s="4" t="s">
        <v>16</v>
      </c>
      <c r="C63" s="5" t="str">
        <f>HYPERLINK("http://data.overheid.nl/data/dataset/geluid-bedrijventerreinen-1999-50db-contouren","Geluid bedrijventerreinen 1999 - 50dB contouren")</f>
        <v>Geluid bedrijventerreinen 1999 - 50dB contouren</v>
      </c>
      <c r="D63" s="4" t="s">
        <v>17</v>
      </c>
      <c r="E63" s="5" t="s">
        <v>18</v>
      </c>
      <c r="F63" s="2" t="s">
        <v>84</v>
      </c>
      <c r="G63" s="5" t="s">
        <v>82</v>
      </c>
      <c r="H63" s="4" t="s">
        <v>21</v>
      </c>
      <c r="I63" s="5" t="s">
        <v>22</v>
      </c>
      <c r="J63" s="7" t="s">
        <v>23</v>
      </c>
      <c r="K63" s="3" t="s">
        <v>19</v>
      </c>
      <c r="L63" s="4" t="s">
        <v>24</v>
      </c>
      <c r="M63" s="5" t="s">
        <v>25</v>
      </c>
      <c r="N63" s="2" t="s">
        <v>26</v>
      </c>
      <c r="O63" s="5">
        <v>2</v>
      </c>
      <c r="P63" s="2" t="s">
        <v>19</v>
      </c>
      <c r="Q63" s="5"/>
    </row>
    <row r="64" spans="1:17" ht="77.5" x14ac:dyDescent="0.25">
      <c r="A64" s="5">
        <v>59</v>
      </c>
      <c r="B64" s="4" t="s">
        <v>16</v>
      </c>
      <c r="C64" s="5" t="str">
        <f>HYPERLINK("http://data.overheid.nl/data/dataset/bodemkundige-hoofdeenheden","Bodemkundige hoofdeenheden")</f>
        <v>Bodemkundige hoofdeenheden</v>
      </c>
      <c r="D64" s="4" t="s">
        <v>17</v>
      </c>
      <c r="E64" s="5" t="s">
        <v>18</v>
      </c>
      <c r="F64" s="2" t="s">
        <v>84</v>
      </c>
      <c r="G64" s="5" t="s">
        <v>83</v>
      </c>
      <c r="H64" s="4" t="s">
        <v>21</v>
      </c>
      <c r="I64" s="5" t="s">
        <v>22</v>
      </c>
      <c r="J64" s="7" t="s">
        <v>23</v>
      </c>
      <c r="K64" s="3" t="s">
        <v>19</v>
      </c>
      <c r="L64" s="4" t="s">
        <v>24</v>
      </c>
      <c r="M64" s="5" t="s">
        <v>25</v>
      </c>
      <c r="N64" s="2" t="s">
        <v>26</v>
      </c>
      <c r="O64" s="5">
        <v>2</v>
      </c>
      <c r="P64" s="2" t="s">
        <v>19</v>
      </c>
      <c r="Q64" s="5"/>
    </row>
    <row r="65" spans="1:17" ht="15.5" x14ac:dyDescent="0.25">
      <c r="A65" s="5">
        <v>60</v>
      </c>
      <c r="B65" s="4"/>
      <c r="C65" s="5" t="s">
        <v>90</v>
      </c>
      <c r="D65" s="4" t="s">
        <v>17</v>
      </c>
      <c r="E65" s="5"/>
      <c r="F65" s="2" t="s">
        <v>84</v>
      </c>
      <c r="G65" s="5"/>
      <c r="H65" s="4"/>
      <c r="I65" s="5"/>
      <c r="J65" s="4"/>
      <c r="K65" s="3" t="s">
        <v>19</v>
      </c>
      <c r="L65" s="4" t="s">
        <v>24</v>
      </c>
      <c r="M65" s="5"/>
      <c r="N65" s="2"/>
      <c r="O65" s="5"/>
      <c r="P65" s="2"/>
      <c r="Q65" s="5"/>
    </row>
    <row r="66" spans="1:17" ht="15.5" x14ac:dyDescent="0.25">
      <c r="A66" s="5">
        <v>61</v>
      </c>
      <c r="B66" s="4"/>
      <c r="C66" s="5" t="s">
        <v>91</v>
      </c>
      <c r="D66" s="4" t="s">
        <v>17</v>
      </c>
      <c r="E66" s="5"/>
      <c r="F66" s="2" t="s">
        <v>84</v>
      </c>
      <c r="G66" s="5"/>
      <c r="H66" s="4"/>
      <c r="I66" s="5"/>
      <c r="J66" s="4"/>
      <c r="K66" s="3" t="s">
        <v>19</v>
      </c>
      <c r="L66" s="4" t="s">
        <v>24</v>
      </c>
      <c r="M66" s="5"/>
      <c r="N66" s="2"/>
      <c r="O66" s="5"/>
      <c r="P66" s="2"/>
      <c r="Q66" s="5"/>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2017-01-19T10:52:03Z</dcterms:created>
  <dcterms:modified xsi:type="dcterms:W3CDTF">2017-06-12T08:14:56Z</dcterms:modified>
</cp:coreProperties>
</file>