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329"/>
  <workbookPr defaultThemeVersion="164011"/>
  <mc:AlternateContent xmlns:mc="http://schemas.openxmlformats.org/markup-compatibility/2006">
    <mc:Choice Requires="x15">
      <x15ac:absPath xmlns:x15ac="http://schemas.microsoft.com/office/spreadsheetml/2010/11/ac" url="D:\Inventarisatie 2017 publiceerbaar\Gemeente\"/>
    </mc:Choice>
  </mc:AlternateContent>
  <bookViews>
    <workbookView xWindow="0" yWindow="0" windowWidth="19200" windowHeight="6950"/>
  </bookViews>
  <sheets>
    <sheet name="data.overheid.nl dataset" sheetId="1" r:id="rId1"/>
  </sheets>
  <definedNames>
    <definedName name="_xlnm.Print_Area" localSheetId="0">#REF!</definedName>
    <definedName name="_xlnm.Sheet_Title" localSheetId="0">"data.overheid.nl dataset"</definedName>
  </definedNames>
  <calcPr calcId="171027"/>
</workbook>
</file>

<file path=xl/calcChain.xml><?xml version="1.0" encoding="utf-8"?>
<calcChain xmlns="http://schemas.openxmlformats.org/spreadsheetml/2006/main">
  <c r="C18" i="1" l="1"/>
  <c r="C6" i="1"/>
  <c r="C7" i="1"/>
  <c r="C8" i="1"/>
  <c r="C9" i="1"/>
  <c r="C10" i="1"/>
  <c r="C11" i="1"/>
  <c r="C12" i="1"/>
  <c r="C13" i="1"/>
  <c r="C14" i="1"/>
  <c r="C15" i="1"/>
  <c r="C16" i="1"/>
  <c r="C17"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alcChain>
</file>

<file path=xl/sharedStrings.xml><?xml version="1.0" encoding="utf-8"?>
<sst xmlns="http://schemas.openxmlformats.org/spreadsheetml/2006/main" count="1750" uniqueCount="150">
  <si>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</si>
  <si>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</si>
  <si>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</si>
  <si>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</si>
  <si>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</si>
  <si>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</si>
  <si>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</si>
  <si>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</si>
  <si>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</si>
  <si>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</si>
  <si>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</si>
  <si>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</si>
  <si>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</si>
  <si>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</si>
  <si>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</si>
  <si>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</si>
  <si>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Nationaal Georegister</t>
  </si>
  <si>
    <t>opendata@denhaag.nl</t>
  </si>
  <si>
    <t/>
  </si>
  <si>
    <t>Terreinen met aaneengesloten vegetatie</t>
  </si>
  <si>
    <t>CC-0</t>
  </si>
  <si>
    <t>nl-NL</t>
  </si>
  <si>
    <t>groen</t>
  </si>
  <si>
    <t>beschikbaar</t>
  </si>
  <si>
    <t>Nee</t>
  </si>
  <si>
    <t>2017-01-18</t>
  </si>
  <si>
    <t>Locaties van Guldenklinkers</t>
  </si>
  <si>
    <t>Data.overheid.nl dataregister</t>
  </si>
  <si>
    <t>Persberichten van denhaag.nl.</t>
  </si>
  <si>
    <t>Nieuwsberichten Gemeente Den Haag</t>
  </si>
  <si>
    <t>Jeroen de Wilde heeft als onderzoeker en jeugdarts van de GGD Den Haag jarenlang de metingen van lengte en gewicht van Haagse kinderen vastgelegd.</t>
  </si>
  <si>
    <t>rood</t>
  </si>
  <si>
    <t>Cijfers gezondheid Den Haag</t>
  </si>
  <si>
    <t>De archeologische verwachtingenkaart wordt door archeologen gebruikt om te kijken naar welke locaties in het verleden aantrekkelijk waren om te wonen. En naar locaties waar ze oude resten kunnen verwachten. _x000D_
De aangeboden informatie bevat geen juridisch advies en wordt alleen aangeboden voor algemene informatieve doeleinden, zonder dat voor de juistheid ervan expliciet of impliciet een garantie wordt gegeven.</t>
  </si>
  <si>
    <t>oranje</t>
  </si>
  <si>
    <t>Ambulancemeldingen in de regio Haaglanden als RSS feed van www.alarmeringen.nl._x000D_
Datum: altijd actueel.</t>
  </si>
  <si>
    <t>De laatste films uit de filmbank van het Haags Gemeentearchief. De collectie bestaat uit professionele- en amateurfilms, allemaal met betrekking tot Den Haag._x000D_
Altijd actueel, wordt een aantal maal per week bijgewerkt.</t>
  </si>
  <si>
    <t>Strooiroutes Den Haag, gladheidsbestrijding, zoutafhaalpunten</t>
  </si>
  <si>
    <t>Dataplatform NL</t>
  </si>
  <si>
    <t xml:space="preserve">* Beschrijving: Locatie Zwembaden  _x000D_
* Bron: beheersysteem gemeente Den Haag   _x000D_
* Doel registratie: bepaling locaties ter publicatie   _x000D_
* Beperkingen: Deze dataset is niet geschikt voor juridische of landmeetkundige doeleinden  _x000D_
* Mogelijkheden: Deze dataset is geschikt voor het inzichtelijk maken van de locatie op de kaart  _x000D_
* Coördinatenstelsel: RDnew_x000D_
_x000D_
</t>
  </si>
  <si>
    <t>2017-01-19</t>
  </si>
  <si>
    <t>* Beschrijving: Berekende zonneinstraling per dakoppervlak aan de hand van 3D model uit 2010, hierbij is rekening gehouden met het oppervlak, de helling en de ligging van het dak_x000D_
* Bron: Haaglanden zonneatlas_x000D_
* Doel: Analyse zonnepotentie_x000D_
* Beperkingen: Deze dataset is niet geschikt voor juridisch advies_x000D_
* Mogelijkheden: Deze dataset is geschikt voor ruimtelijke analyses_x000D_
* Coördinatenstelsel: RDnew</t>
  </si>
  <si>
    <t xml:space="preserve">* Beschrijving: Gebieden waar warmte koude opslag in de bodem niet toegepast kan worden naar aanleiding van onderzoek bureau IF uit 2010  _x000D_
* Doel registratie: Analyse/advies Duurzame warmte  _x000D_
* Beperkingen: Deze dataset is niet geschikt voor juridische of landmeetkundige doeleinden   _x000D_
* Mogelijkheden: Deze dataset is geschikt voor het inzichtelijk maken van de locatie op de kaart en ruimtelijke analyses.  _x000D_
* Coördinatenstelsel: RDnew_x000D_
_x000D_
</t>
  </si>
  <si>
    <t xml:space="preserve">* Beschrijving: Locaties wijkgrenzen gemeente Den Haag  _x000D_
* Doel registratie: Vaststelling geografische ligging wijken  _x000D_
* Beperkingen: Deze dataset is niet geschikt voor juridische of landmeetkundige doeleinden  _x000D_
* Mogelijkheden: Deze dataset is geschikt voor het inzichtelijk maken van de locatie op de kaart  _x000D_
* Coördinatenstelsel: RDnew_x000D_
_x000D_
</t>
  </si>
  <si>
    <t xml:space="preserve">* Beschrijving: Kleinste functioneel onafhankelijk stukje van een NEN 3610 Weg met gelijkblijvende, homogene eigenschappen en relaties en primair bedoeld voor gebruik door weg-, spoor- en vliegverkeer te land.  _x000D_
* Doel registratie: Beheer openbare ruimte  _x000D_
* Beperkingen: Deze dataset is niet geschikt voor juridische of landmeetkundige doeleinden  _x000D_
* Mogelijkheden: Deze dataset is geschikt voor het inzichtelijk maken van de locatie op de kaart  _x000D_
* Coördinatenstelsel: RDnew  _x000D_
* Datamodel: IMGEO voor info: http://www.geonovum.nl/sites/default/files/BGTGegevenscatalogus111.pdf_x000D_
_x000D_
</t>
  </si>
  <si>
    <t xml:space="preserve">* Beschrijving: Locaties wegwerkzaamheden gemeente Den Haag  _x000D_
* Doel registratie  _x000D_
* Publicatie op internet   _x000D_
* Beperkingen: Deze dataset is niet geschikt voor juridische of landmeetkundige doeleinden   _x000D_
* Mogelijkheden: Deze dataset is geschikt voor het inzichtelijk maken van de locatie op de kaart   _x000D_
* Coördinatenstelsel: RDnew_x000D_
_x000D_
</t>
  </si>
  <si>
    <t xml:space="preserve">* Beschrijving: Locaties waterpeilbuizen  _x000D_
* Bron: beheersysteem gemeente Den Haag  _x000D_
* Doel registratie: bepaling locaties ter publicatie  _x000D_
* Beperkingen: Deze dataset is niet geschikt voor juridische of landmeetkundige doeleinden  _x000D_
* Mogelijkheden: Deze dataset is geschikt voor het inzichtelijk maken van de locatie op de kaart  _x000D_
* Coördinatenstelsel: RDnew_x000D_
_x000D_
</t>
  </si>
  <si>
    <t xml:space="preserve">* Beschrijving: Potentie uitbreiding warmtenet 2014  _x000D_
* Doel registratie: Analyse/advies Duurzame warmte  _x000D_
* Beperkingen: Deze dataset is niet geschikt voor juridische of landmeetkundige doeleinden   _x000D_
* Mogelijkheden: Deze dataset is geschikt voor het inzichtelijk maken van de locatie op de kaart en ruimtelijke analyses.  _x000D_
* Coördinatenstelsel: RDnew_x000D_
_x000D_
</t>
  </si>
  <si>
    <t xml:space="preserve">* Beschrijving: Warmtenet Bronnen 2015  _x000D_
* Doel registratie: Analyse/advies Duurzame warmte  _x000D_
* Beperkingen: Deze dataset is niet geschikt voor juridische of landmeetkundige doeleinden   _x000D_
* Mogelijkheden: Deze dataset is geschikt voor het inzichtelijk maken van de locatie op de kaart en ruimtelijke analyses.  _x000D_
* Coördinatenstelsel: RDnew_x000D_
_x000D_
</t>
  </si>
  <si>
    <t xml:space="preserve">* Beschrijving: Locaties Warmte Koude Opslag Systemen (WKO)  _x000D_
* Doel registratie: Analyse/advies Duurzame warmte  _x000D_
* Beperkingen: Deze dataset is niet geschikt voor juridische of landmeetkundige doeleinden   _x000D_
* Mogelijkheden: Deze dataset is geschikt voor het inzichtelijk maken van de locatie op de kaart en ruimtelijke analyses.  _x000D_
* Coördinatenstelsel: RDnew_x000D_
_x000D_
* Datamodel: IMGEO voor info: &lt;http://www.geonovum.nl/sites/default/files/BGTGegevenscatalogus111.pdf&gt;_x000D_
_x000D_
</t>
  </si>
  <si>
    <t xml:space="preserve">* Locaties verwachte wegwerkzaamheden  _x000D_
* Bron: beheersysteem gemeente Den Haag  _x000D_
* Doel: Publicatie op internet   _x000D_
* Beperkingen: Deze dataset is niet geschikt voor juridische of landmeetkundige doeleinden.   _x000D_
* Mogelijkheden: Deze dataset is geschikt voor het inzichtelijk maken van de locatie op de kaart  _x000D_
* Coördinatenstelsel: RDnew_x000D_
_x000D_
</t>
  </si>
  <si>
    <t xml:space="preserve">* Beschrijving: Locaties te vervangen gasleidingen_x000D_
* Doel registratie: Analyse/advies Duurzame warmte  _x000D_
* Beperkingen: Deze dataset is niet geschikt voor juridische of landmeetkundige doeleinden   _x000D_
* Mogelijkheden: Deze dataset is geschikt voor het inzichtelijk maken van de locatie op de kaart en ruimtelijke analyses.  _x000D_
* Coördinatenstelsel: RDnew_x000D_
_x000D_
</t>
  </si>
  <si>
    <t xml:space="preserve">* Beschrijving: Vergunningen  APV, Drank- en horeca, Grondgebruik, Nachtontheffing Sluitingstijden, Speelautomaten, Wijzigingen APV,Wijzigingen drank- en horeca Den Haag   _x000D_
* Bron: beheersysteem gemeente Den Haag   _x000D_
* Doel registratie: Beheer vergunningen  _x000D_
* Beperkingen: Deze dataset is niet geschikt voor juridische of landmeetkundige doeleinden   _x000D_
* Mogelijkheden: Deze dataset is geschikt voor het inzichtelijk maken van de locatie op de kaart   _x000D_
* Coördinatenstelsel: RDnew_x000D_
_x000D_
</t>
  </si>
  <si>
    <t>Het subsidieregister is een overzicht van alle subsidies die de gemeente Den Haag in het voorafgaande jaar heeft verstrekt. Het verschijnt jaarlijks. Voor meer informatie over de inhoud van dit register kun u terecht op de website van de gemeente Den Haag: http://www.denhaag.nl/home/bewoners/to/Subsidieregister.htm</t>
  </si>
  <si>
    <t xml:space="preserve">* Beschrijving: Locatie Strooiroutes  _x000D_
* Bron: beheersysteem gemeente Den Haag  _x000D_
* Doel registratie: routes gladheidsbestrijding, Beperkingen: Deze dataset is niet geschikt voor juridische of landmeetkundige doeleinden  _x000D_
* Mogelijkheden: Deze dataset is geschikt voor het inzichtelijk maken van de locatie op de kaart  _x000D_
* Coördinatenstelsel: RDnew  _x000D_
_x000D_
</t>
  </si>
  <si>
    <t xml:space="preserve">* Beschrijving: Locatie Strooiroutes Den Haag kruispunten  _x000D_
* Bron: beheersysteem gemeente Den Haag  _x000D_
* Doel registratie: bepaling locaties te strooien routes (gladheidsbestrijding)  _x000D_
* Beperkingen: Deze dataset is niet geschikt voor juridische of landmeetkundige doeleinden  _x000D_
* Mogelijkheden: Deze dataset is geschikt voor het inzichtelijk maken van de locatie op de kaart  _x000D_
* Coördinatenstelsel: RDnew_x000D_
_x000D_
</t>
  </si>
  <si>
    <t xml:space="preserve">  * Beschrijving: Locaties straathandel kiosken_x000D_
  * Bron: beheersysteem gemeente Den Haag_x000D_
  * Doel: Publicatie op internet_x000D_
  * Beperkingen: Deze dataset is niet geschikt voor juridisch advies_x000D_
  * Mogelijkheden: Deze dataset is geschikt voor het inzichtelijk maken van de locatie op de kaart_x000D_
  * Coördinatenstelsel: RDnew_x000D_
_x000D_
</t>
  </si>
  <si>
    <t xml:space="preserve">  * Beschrijving: Straatbomen_x000D_
  * Beperkingen: Deze dataset is niet geschikt voor juridische of landmeetkundige doeleinden_x000D_
  * Mogelijkheden: Deze dataset is geschikt voor het inzichtelijk maken van de locatie op de kaart_x000D_
  * Coördinatenstelsel: RDNew_x000D_
  * Datamodel: IMGEO voor info: http://www.geonovum.nl/sites/default/files/BGTGegevenscatalogus111.pdf  _x000D_
_x000D_
</t>
  </si>
  <si>
    <t xml:space="preserve">* Beschrijving: Warmtenet mogelijke interessante afnemers  _x000D_
* Doel registratie: Analyse/advies Duurzame warmte  _x000D_
* Beperkingen: Deze dataset is niet geschikt voor juridische of landmeetkundige doeleinden  _x000D_
* Mogelijkheden: Deze dataset is geschikt voor het inzichtelijk maken van de locatie op de kaart en ruimtelijke analyses.  _x000D_
* Coördinatenstelsel: RDnew_x000D_
_x000D_
</t>
  </si>
  <si>
    <t xml:space="preserve">* Beschrijving: Locaties warmtenet_x000D_
* Doel registratie: Analyse/advies Duurzame warmte  _x000D_
* Beperkingen: Deze dataset is niet geschikt voor juridische of landmeetkundige doeleinden   _x000D_
* Mogelijkheden: Deze dataset is geschikt voor het inzichtelijk maken van de locatie op de kaart en ruimtelijke analyses.  _x000D_
* Coördinatenstelsel: RDnew_x000D_
_x000D_
</t>
  </si>
  <si>
    <t xml:space="preserve">* Beschrijving: Locaties Stadsdeelkantoren  _x000D_
* Bron: beheersysteem gemeente Den Haag  _x000D_
* Doel registratie: bepaling locaties ter publicatie  _x000D_
* Beperkingen: Deze dataset is niet geschikt voor juridische of landmeetkundige doeleinden  _x000D_
* Mogelijkheden: Deze dataset is geschikt voor het inzichtelijk maken van de locatie op de kaart  _x000D_
* Coördinatenstelsel: RDnew_x000D_
_x000D_
</t>
  </si>
  <si>
    <t xml:space="preserve">* Beschrijving: Locatie Sporthallen  _x000D_
* Bron: beheersysteem gemeente Den Haag  _x000D_
* Doel registratie: bepaling locaties ter publicatie  _x000D_
* Beperkingen: Deze dataset is niet geschikt voor juridische of landmeetkundige doeleinden  _x000D_
* Mogelijkheden: Deze dataset is geschikt voor het inzichtelijk maken van de locatie op de kaart  _x000D_
* Coördinatenstelsel: RDnew_x000D_
_x000D_
</t>
  </si>
  <si>
    <t xml:space="preserve">* Beschrijving: Locaties stadsboerderijen  _x000D_
* Bron: beheersysteem gemeente Den Haag  _x000D_
* Doel registratie: bepaling locaties ter publicatie  _x000D_
* Beperkingen: Deze dataset is niet geschikt voor juridische of landmeetkundige doeleinden  _x000D_
* Mogelijkheden: Deze dataset is geschikt voor het inzichtelijk maken van de locatie op de kaart  _x000D_
* Coördinatenstelsel: RDnew  _x000D_
_x000D_
</t>
  </si>
  <si>
    <t xml:space="preserve">  * Beschrijving: Locatie Stadsdeelgrens_x000D_
  * Bron: beheersysteem gemeente Den Haag_x000D_
  * Doel registratie: bepaling locaties ter publicatie_x000D_
  * Beperkingen: Deze dataset is niet geschikt voor juridische of landmeetkundige doeleinden_x000D_
  * Mogelijkheden: Deze dataset is geschikt voor het inzichtelijk maken van de locatie op de kaart_x000D_
  * Coördinatenstelsel: RDnew_x000D_
_x000D_
</t>
  </si>
  <si>
    <t xml:space="preserve">* Beschrijving: Locatie Speelvakken  _x000D_
* Bron: beheersysteem gemeente Den Haag  _x000D_
* Doel registratie: beheer speelterreinen  _x000D_
* Beperkingen: Deze dataset is niet geschikt voor juridische of landmeetkundige doeleinden  _x000D_
* Mogelijkheden: Deze dataset is geschikt voor het inzichtelijk maken van de locatie op de kaart   _x000D_
* Coördinatenstelsel: RDnew  _x000D_
_x000D_
</t>
  </si>
  <si>
    <t xml:space="preserve">* Beschrijving: Ruimtelijke kentallen 2010 gemeente Den Haag op bouwblok niveau.Beleidsrelevante gegevens zijn per adres verzameld per bouwblok. Deze beleidsinformatie is handig in het gebruik, zij vormen als het ware hap klare brokken waarin voor elk gewenst gebied mits dit een of meer bouwblokken omvat snel de informatie beschikbaar is  _x000D_
* Bron: Deze gegevens zijn verzameld en bewerkt door de afdeling afdeling Programmamanagement, Strategie en Onderzoek (PSO)van Dienst Stedelijke Ontwikkelingen gemeente Den Haag  _x000D_
* Beperkingen: Deze dataset is niet geschikt voor juridische of landmeetkundige doeleinden  _x000D_
* Mogelijkheden: Deze dataset is geschikt voor het inzichtelijk maken van de locatie op de kaart en ruimtelijke analyses  _x000D_
* Coördinatenstelsel: RDnew_x000D_
_x000D_
</t>
  </si>
  <si>
    <t xml:space="preserve">* Beschrijving: Locaties persleidingen riolering, kansen voor toepassing riothermie  _x000D_
* Doel registratie: Analyse/advies Duurzame warmte  _x000D_
* Beperkingen: Deze dataset is niet geschikt voor juridische of landmeetkundige doeleinden   _x000D_
* Mogelijkheden: Deze dataset is geschikt voor het inzichtelijk maken van de locatie op de kaart en ruimtelijke analyses.  _x000D_
* Coördinatenstelsel: RDnew_x000D_
_x000D_
</t>
  </si>
  <si>
    <t>* Beschrijving: Locatie Rioolgemaal vlg IMGEO standaard_x000D_
* Bron: Afdeling riolering Den Haag_x000D_
* Doel registratie: uitwisselen informatie riolering gemeentes onderling_x000D_
 * Beperkingen: Deze dataset is niet geschikt voor juridische of landmeetkundige doeleinden_x000D_
* Mogelijkheden: Deze dataset is geschikt voor het inzichtelijk maken van de locatie op de kaart_x000D_
* Coördinatenstelsel: WGS1984</t>
  </si>
  <si>
    <t>* Beschrijving: Locatie Rioolput vlg IMGEO standaard_x000D_
* Bron: Afdeling riolering Den Haag_x000D_
* Doel registratie: uitwisselen informatie riolering gemeentes onderling_x000D_
* Beperkingen: Deze dataset is niet geschikt voor juridische of landmeetkundige doeleinden_x000D_
* Mogelijkheden: Deze dataset is geschikt voor het inzichtelijk maken van de locatie op de kaart_x000D_
* Coördinatenstelsel: WGS1984</t>
  </si>
  <si>
    <t>* Beschrijving: Kaartlaag Riolering Den Haag, Delft, Pijnacker-Nootdorp, Leidschendam-Voorburg_x000D_
* Doel registratie: Beheer openbare ruimte_x000D_
* Beperkingen: Deze dataset is niet geschikt voor juridische of landmeetkundige doeleinden_x000D_
* Mogelijkheden: Deze dataset is geschikt voor het inzichtelijk maken van de locatie op de kaart_x000D_
* Coördinatenstelsel: WGS1984</t>
  </si>
  <si>
    <t>* Beschrijving: Locatie Riolering punt vlg IMGEO standaard_x000D_
* Bron: Afdeling riolering Den Haag_x000D_
* Doel registratie: uitwisselen informatie riolering gemeentes onderling_x000D_
* Beperkingen: Deze dataset is niet geschikt voor juridische of landmeetkundige doeleinden_x000D_
* Mogelijkheden: Deze dataset is geschikt voor het inzichtelijk maken van de locatie op de kaart_x000D_
* Coördinatenstelsel: WGS1984</t>
  </si>
  <si>
    <t xml:space="preserve">* Beschrijving: Locaties Register WKPB 02-01-2017  _x000D_
* Doel registratie: Ter publicatie  _x000D_
* Beperkingen: Deze dataset is niet geschikt voor juridische of landmeetkundige doeleinden  _x000D_
* Mogelijkheden: Deze dataset is geschikt voor het inzichtelijk maken van de locatie op de kaart  _x000D_
* Coördinatenstelsel: RDnew_x000D_
_x000D_
meer infoWKPB: &lt;https://www.kadaster.nl/wkpb&gt;  _x000D_
_x000D_
</t>
  </si>
  <si>
    <t xml:space="preserve">* Beschrijving: Locaties Politiebureau's Den Haag  _x000D_
* Doel registratie: Publicatie op internet  _x000D_
* Beperkingen: Deze dataset is niet geschikt voor juridische of landmeetkundige doeleinden  _x000D_
* Mogelijkheden: Deze dataset is geschikt voor het inzichtelijk maken van de locatie op de kaart  _x000D_
* Coördinatenstelsel: RDnew_x000D_
_x000D_
</t>
  </si>
  <si>
    <t xml:space="preserve">* Beschrijving: Locaties parkeerterreinen  _x000D_
* Bron: beheersysteem gemeente Den Haag  _x000D_
* Doel registratie: bepaling locaties ter publicatie  _x000D_
* Beperkingen: Deze dataset is niet geschikt voor juridische of landmeetkundige doeleinden  _x000D_
* Mogelijkheden: Deze dataset is geschikt voor het inzichtelijk maken van de locatie op de kaart  _x000D_
* Coördinatenstelsel: RDnew_x000D_
_x000D_
</t>
  </si>
  <si>
    <t xml:space="preserve">* Beschrijving: Locatie Parkeergarages  _x000D_
* Bron: beheersysteem gemeente Den Haag  _x000D_
* Doel registratie: bepaling locaties ter publicatie  _x000D_
* Beperkingen: Deze dataset is niet geschikt voor juridische of landmeetkundige doeleinden   _x000D_
* Mogelijkheden: Deze dataset is geschikt voor het inzichtelijk maken van de locatie op de kaart  _x000D_
* Coördinatenstelsel: RDnew_x000D_
_x000D_
</t>
  </si>
  <si>
    <t xml:space="preserve">* Beschrijving: Locatie Park &amp;amp; Ride Den Haag  _x000D_
* Bron: beheersysteem gemeente Den Haag  _x000D_
* Doel registratie: bepaling locaties ter publicatie  _x000D_
* Beperkingen: Deze dataset is niet geschikt voor juridische of landmeetkundige doeleinden  _x000D_
* Mogelijkheden: Deze dataset is geschikt voor het inzichtelijk maken van de locatie op de kaart  _x000D_
* Coördinatenstelsel: RDnew_x000D_
_x000D_
</t>
  </si>
  <si>
    <t xml:space="preserve">  * Beschrijving: Locaties Ondergrondse restafval containers (IMGEO naam: Bakken)  _x000D_
_x000D_
  * Bron: beheersysteem gemeente Den Haag  _x000D_
_x000D_
  * Doel registratie: Beheer openbareruimte   _x000D_
_x000D_
  * Beperkingen: Deze dataset is niet geschikt voor juridische of landmeetkundige doeleinden   _x000D_
_x000D_
  * Mogelijkheden: Deze dataset is geschikt voor het inzichtelijk maken van de locatie op de kaart   _x000D_
_x000D_
  * Coördinatenstelsel: RDnew_x000D_
  * Datamodel: IMGEO voor info: http://www.geonovum.nl/sites/default/files/BGTGegevenscatalogus111.pdf_x000D_
_x000D_
</t>
  </si>
  <si>
    <t xml:space="preserve">* Beschrijving: Ondergrond Speeltoestellen gemeente Den Haag  _x000D_
* Doel registratie: Beheer openbare ruimte, Beperkingen: Deze dataset is niet geschikt voor juridische of landmeetkundige doeleinden  _x000D_
* Mogelijkheden: Deze dataset is geschikt voor het inzichtelijk maken van de locatie op de kaart  _x000D_
* Coördinatenstelsel: RDnew_x000D_
_x000D_
</t>
  </si>
  <si>
    <t xml:space="preserve">  * Beschrijving: Locaties Ondergrondse glascontainers wit (IMGEO naam: Bakken)  _x000D_
_x000D_
  * Bron: beheersysteem gemeente Den Haag  _x000D_
_x000D_
  * Doel registratie: Beheer openbareruimte   _x000D_
_x000D_
  * Beperkingen: Deze dataset is niet geschikt voor juridische of landmeetkundige doeleinden   _x000D_
_x000D_
  * Mogelijkheden: Deze dataset is geschikt voor het inzichtelijk maken van de locatie op de kaart   _x000D_
_x000D_
  * Coördinatenstelsel: RDnew_x000D_
  * Datamodel: IMGEO voor info: [http://www.geonovum.nl/sites/default/files/BGTGegevenscatalogus111.pdf](https://ddh.maps.arcgis.com/home/item.html?id=f985673836284dc0a738539419185f8b)_x000D_
_x000D_
</t>
  </si>
  <si>
    <t xml:space="preserve">  * Beschrijving: Locaties Ondergrondse glascontainers bont (IMGEO naam: Bakken)  _x000D_
_x000D_
  * Bron: beheersysteem gemeente Den Haag  _x000D_
_x000D_
  * Doel registratie: Beheer openbareruimte   _x000D_
_x000D_
  * Beperkingen: Deze dataset is niet geschikt voor juridische of landmeetkundige doeleinden   _x000D_
_x000D_
  * Mogelijkheden: Deze dataset is geschikt voor het inzichtelijk maken van de locatie op de kaart   _x000D_
_x000D_
  * Coördinatenstelsel: RDnew_x000D_
  * Datamodel: IMGEO voor info: [http://www.geonovum.nl/sites/default/files/BGTGegevenscatalogus111.pdf](https://ddh.maps.arcgis.com/home/item.html?id=f985673836284dc0a738539419185f8b)_x000D_
_x000D_
</t>
  </si>
  <si>
    <t xml:space="preserve">  * Beschrijving: Locaties Ondergrondse textielcontainers (IMGEO naam: Bakken)  _x000D_
_x000D_
  * Bron: beheersysteem gemeente Den Haag  _x000D_
_x000D_
  * Doel registratie: Beheer openbareruimte   _x000D_
_x000D_
  * Beperkingen: Deze dataset is niet geschikt voor juridische of landmeetkundige doeleinden   _x000D_
_x000D_
  * Mogelijkheden: Deze dataset is geschikt voor het inzichtelijk maken van de locatie op de kaart   _x000D_
_x000D_
  * Coördinatenstelsel: RDnew_x000D_
  * Datamodel: IMGEO voor info: http://www.geonovum.nl/sites/default/files/BGTGegevenscatalogus111.pdf_x000D_
_x000D_
</t>
  </si>
  <si>
    <t xml:space="preserve">  * Beschrijving: Locaties Ondergrondse papiercontainers (IMGEO naam: Bakken)  _x000D_
_x000D_
  * Bron: beheersysteem gemeente Den Haag  _x000D_
_x000D_
  * Doel registratie: Beheer openbareruimte   _x000D_
_x000D_
  * Beperkingen: Deze dataset is niet geschikt voor juridische of landmeetkundige doeleinden   _x000D_
_x000D_
  * Mogelijkheden: Deze dataset is geschikt voor het inzichtelijk maken van de locatie op de kaart   _x000D_
_x000D_
  * Coördinatenstelsel: RDnew_x000D_
  * Datamodel: IMGEO voor info: [http://www.geonovum.nl/sites/default/files/BGTGegevenscatalogus111.pdf](https://ddh.maps.arcgis.com/home/item.html?id=f985673836284dc0a738539419185f8b)_x000D_
_x000D_
</t>
  </si>
  <si>
    <t xml:space="preserve">  * Beschrijving: Locaties Ondergrondse GFT containers (IMGEO naam: Bakken)  _x000D_
_x000D_
  * Bron: beheersysteem gemeente Den Haag  _x000D_
_x000D_
  * Doel registratie: Beheer openbareruimte   _x000D_
_x000D_
  * Beperkingen: Deze dataset is niet geschikt voor juridische of landmeetkundige doeleinden   _x000D_
_x000D_
  * Mogelijkheden: Deze dataset is geschikt voor het inzichtelijk maken van de locatie op de kaart   _x000D_
_x000D_
  * Coördinatenstelsel: RDnew_x000D_
  * Datamodel: IMGEO voor info: [http://www.geonovum.nl/sites/default/files/BGTGegevenscatalogus111.pdf](https://ddh.maps.arcgis.com/home/item.html?id=f985673836284dc0a738539419185f8b)_x000D_
_x000D_
</t>
  </si>
  <si>
    <t xml:space="preserve">  * Beschrijving: Locaties Ondergrondse elektrobakken (IMGEO naam: Bakken)  _x000D_
_x000D_
  * Bron: beheersysteem gemeente Den Haag  _x000D_
_x000D_
  * Doel registratie: Beheer openbareruimte   _x000D_
_x000D_
  * Beperkingen: Deze dataset is niet geschikt voor juridische of landmeetkundige doeleinden   _x000D_
_x000D_
  * Mogelijkheden: Deze dataset is geschikt voor het inzichtelijk maken van de locatie op de kaart   _x000D_
_x000D_
  * Coördinatenstelsel: RDnew_x000D_
  * Datamodel: IMGEO voor info: http://www.geonovum.nl/sites/default/files/BGTGegevenscatalogus111.pdf_x000D_
_x000D_
</t>
  </si>
  <si>
    <t xml:space="preserve">* Beschrijving: Locaties Musea Den Haag  _x000D_
* Bron: beheersysteem gemeente Den Haag  _x000D_
* Doel registratie: bepaling locaties ter publicatie  _x000D_
* Beperkingen: Deze dataset is niet geschikt voor juridische of landmeetkundige doeleinden  _x000D_
* Mogelijkheden: Deze dataset is geschikt voor het inzichtelijk maken van de locatie op de kaart  _x000D_
* Coördinatenstelsel: RDnew_x000D_
_x000D_
</t>
  </si>
  <si>
    <t xml:space="preserve">  * Beschrijving: Monumentale bomen van de gemeente_x000D_
  * Beperkingen: Deze dataset is niet geschikt voor juridische of landmeetkundige doeleinden_x000D_
  * Mogelijkheden: Deze dataset is geschikt voor het inzichtelijk maken van de locatie op de kaart_x000D_
  * Coördinatenstelsel: RDNew_x000D_
  * Datamodel: IMGEO voor info: http://www.geonovum.nl/sites/default/files/BGTGegevenscatalogus111.pdf  _x000D_
_x000D_
</t>
  </si>
  <si>
    <t xml:space="preserve">  * Beschrijving: Monumentale bomen van particulieren_x000D_
  * Beperkingen: Deze dataset is niet geschikt voor juridische of landmeetkundige doeleinden_x000D_
  * Mogelijkheden: Deze dataset is geschikt voor het inzichtelijk maken van de locatie op de kaart_x000D_
  * Coördinatenstelsel: RDNew_x000D_
  * Datamodel: IMGEO voor info: http://www.geonovum.nl/sites/default/files/BGTGegevenscatalogus111.pdf  _x000D_
_x000D_
</t>
  </si>
  <si>
    <t xml:space="preserve">* Beschrijving: Locatie Milieuzone Haag  _x000D_
* Bron: beheersysteem gemeente Den Haag  _x000D_
* Doel registratie: bepaling locatie ter publicatie in de Haagse binnenstad is een milieuzone ingesteld om de lucht in de binnenstad schoon te houden. Met een ontheffing voor de milieuzone kan een 'te vuile' vrachtwagen de zone toch in.  _x000D_
Vrachtwagens die te veel vervuilende stoffen uitstoten mogen de milieuzone_x000D_
niet in. Maar soms is toegang tijdelijk toch nodig. Bijvoorbeeld wanneer uw_x000D_
schonere vrachtwagen nog niet geleverd is. Voor zulke gevallen is er een_x000D_
ontheffing. U kunt hiervoor een dagontheffing aanvragen en in sommige gevallen_x000D_
een langdurige ontheffing. Dit bestand bevat de locatie van deze ingestelde_x000D_
milieu zone  _x000D_
* Beperkingen: Deze dataset is niet geschikt voor juridische of landmeetkundige doeleinden  _x000D_
* Mogelijkheden: Deze dataset is geschikt voor het inzichtelijk maken van de locatie op de kaart  _x000D_
* Coördinatenstelsel: RDnew_x000D_
_x000D_
</t>
  </si>
  <si>
    <t xml:space="preserve">* Beschrijving: locaties meldingen in de openbare ruimte Den Haag  _x000D_
* Bron: beheersysteem gemeentelijk contact centrum Den Haag  _x000D_
* Doel registratie: beheren en afhandelen meldingen openbare ruimte   _x000D_
* Beperkingen: Deze dataset is niet geschikt voor juridische of landmeetkundige doeleinden  _x000D_
* Mogelijkheden: Deze dataset is geschikt voor het inzichtelijk maken van de locatie op de kaart  _x000D_
* Coördinatenstelsel: RDnew_x000D_
_x000D_
</t>
  </si>
  <si>
    <t xml:space="preserve">* Beschrijving: Locaties Meetpunten Luchtverontreiniging RIVM  _x000D_
* Doel registratie: Publicatie op internet  _x000D_
* Beperkingen: Deze dataset is niet geschikt voor juridische of landmeetkundige doeleinden   _x000D_
* Mogelijkheden: Deze dataset is geschikt voor het inzichtelijk maken van de locatie op de kaart  _x000D_
* Coördinatenstelsel: RDnew_x000D_
_x000D_
</t>
  </si>
  <si>
    <t xml:space="preserve">* Beschrijving: Locaties marktstandplaatsen  _x000D_
* Bron: beheersysteem gemeente Den Haag  _x000D_
* Doel registratie: bepaling locaties ter publicatie  _x000D_
* Beperkingen: Deze dataset is niet geschikt voor juridische of landmeetkundige doeleinden  _x000D_
* Mogelijkheden: Deze dataset is geschikt voor het inzichtelijk maken van de locatie op de kaart  _x000D_
* Coördinatenstelsel: RDnew_x000D_
_x000D_
</t>
  </si>
  <si>
    <t xml:space="preserve">  * Beschrijving: Locaties markten_x000D_
  * Bron: beheersysteem gemeente Den Haag_x000D_
  * Doel: Publicatie op internet_x000D_
  * Beperkingen: Deze dataset is niet geschikt voor juridisch advies_x000D_
  * Mogelijkheden: Deze dataset is geschikt voor het inzichtelijk maken van de locatie op de kaart_x000D_
  * Coördinatenstelsel: RDnew_x000D_
_x000D_
</t>
  </si>
  <si>
    <t xml:space="preserve">* Beschrijving: Locaties markten  _x000D_
* Bron: beheersysteem gemeente Den Haag  _x000D_
* Doel registratie: bepaling locaties ter publicatie  _x000D_
* Beperkingen: Deze dataset is niet geschikt voor juridische of landmeetkundige doeleinden  _x000D_
* Mogelijkheden: Deze dataset is geschikt voor het inzichtelijk maken van de locatie op de kaart  _x000D_
* Coördinatenstelsel: RDnew_x000D_
_x000D_
</t>
  </si>
  <si>
    <t xml:space="preserve">* Beschrijving: Locatie en waarden luchtkwaliteitsmeting Den Haag  _x000D_
* Doel registratie: Inzicht luchtkwaliteit  _x000D_
* Beperkingen: Deze dataset is niet geschikt voor juridische of landmeetkundige doeleinden  _x000D_
* Mogelijkheden: Deze dataset is geschikt voor het inzichtelijk maken van de locatie op de kaart  _x000D_
* Coördinatenstelsel: RDnew_x000D_
_x000D_
</t>
  </si>
  <si>
    <t xml:space="preserve">* Beschrijving: Besluiten (bijvoorbeeld over het afgeven van een bouw- of kapvergunning) van gemeenten, provincies en waterschappen die worden gepubliceerd in de plaatselijke bladen, dagbladen en Staatscourant_x000D_
_x000D_
* Bron: Esri Nederland download iedere 24 uur de lokale bekendmakingen via de WFS van KOOP _x000D_
_x000D_
* Doel registratie: bepaling locaties ter publicatie_x000D_
_x000D_
* Beperkingen: Deze dataset is niet geschikt voor juridische of landmeetkundige doeleinden_x000D_
_x000D_
* Mogelijkheden: Deze dataset is geschikt voor het inzichtelijk maken van de locatie op de kaart_x000D_
_x000D_
* Coördinatenstelsel: RDnew_x000D_
_x000D_
</t>
  </si>
  <si>
    <t xml:space="preserve">* Beschrijving: Locatie lichtmasten  _x000D_
* Bron: beheersysteem gemeente Den Haag  _x000D_
* Doel registratie: beheer en onderhoud lichtmasten  _x000D_
* Beperkingen: Deze dataset is niet geschikt voor juridische of landmeetkundige doeleinden  _x000D_
* Mogelijkheden: Deze dataset is geschikt voor het inzichtelijk maken van de locatie op de kaart  _x000D_
* Coördinatenstelsel: RDnew_x000D_
_x000D_
</t>
  </si>
  <si>
    <t xml:space="preserve">* Locatie Kunst in de openbare ruimte  _x000D_
* Beheersysteem gemeente Den Haag  _x000D_
* Doel registratie: bepaling locaties ter publicatie  _x000D_
* Beperkingen: Deze dataset is niet geschikt voor juridische of landmeetkundige doeleinden  _x000D_
* Mogelijkheden: Deze dataset is geschikt voor het inzichtelijk maken van de locatie op de kaart   _x000D_
* Coördinatenstelsel: RDnew_x000D_
_x000D_
</t>
  </si>
  <si>
    <t xml:space="preserve">* Beschrijving: Warmtenet kansgebieden uitbreiding  _x000D_
* Doel registratie: Analyse/advies Duurzame warmte  _x000D_
* Beperkingen: Deze dataset is niet geschikt voor juridische of landmeetkundige doeleinden   _x000D_
* Mogelijkheden: Deze dataset is geschikt voor het inzichtelijk maken van de locatie op de kaart en ruimtelijke analyses.  _x000D_
* Coördinatenstelsel: RDnew_x000D_
_x000D_
</t>
  </si>
  <si>
    <t>* Beschrijving: locaties en waarden waterpeilbuizen_x000D_
* Doel registratie: inzicht grondwaterstanden_x000D_
* Beperkingen: Deze dataset is niet geschikt voor juridische of landmeetkundige doeleinden_x000D_
* Mogelijkheden: Deze dataset is geschikt voor het inzichtelijk maken van de locatie op de kaart_x000D_
* Coördinatenstelsel: WGS1984</t>
  </si>
  <si>
    <t>* Beschrijving: Locaties valondergrond Speeltoestellen gemeente Den Haag_x000D_
* Doel registratie: Beheer openbare ruimte, Beperkingen: Deze dataset is niet geschikt voor juridische of landmeetkundige doeleinden_x000D_
* Mogelijkheden: Deze dataset is geschikt voor het inzichtelijk maken van de locatie op de kaart_x000D_
* Coördinatenstelsel: WGS1984</t>
  </si>
  <si>
    <t>* Beschrijving: Vergunningen Den Haag _x000D_
* Bron: beheersysteem gemeente Den Haag _x000D_
* Doel registratie: Beheer vergunningen_x000D_
* Beperkingen: Deze dataset is niet geschikt voor juridische of landmeetkundige doeleinden _x000D_
* Mogelijkheden: Deze dataset is geschikt voor het inzichtelijk maken van de locatie op de kaart _x000D_
* Coördinatenstelsel: WGS1984</t>
  </si>
  <si>
    <t>* Beschrijving: Locaties Speeltoestellen_x000D_
* Bron: beheersysteem gemeente Den Haag_x000D_
* Doel registratie: Beheer/onderhoud speeltoestellen_x000D_
* Beperkingen: Deze dataset is niet geschikt voor juridische of landmeetkundige doeleinden_x000D_
* Mogelijkheden: Deze dataset is geschikt voor het inzichtelijk maken van de locatie op de kaart_x000D_
* Coördinatenstelsel: WGS1984</t>
  </si>
  <si>
    <t>* Beschrijving: Locaties afvalbakken_x000D_
* Bron: beheersysteem gemeente Den Haag_x000D_
* Doel registratie: Beheer openbareruimte_x000D_
* Beperkingen: Deze dataset is niet geschikt voor juridische of landmeetkundige doeleinden_x000D_
* Mogelijkheden: Deze dataset is geschikt voor het inzichtelijk maken van de locatie op de kaart_x000D_
* Coördinatenstelsel: WGS1984</t>
  </si>
  <si>
    <t>* Beschrijving: locaties overtredingen gemeente Den Haag_x000D_
* Doel registratie: Administratief beheer overtredingen_x000D_
* Beperkingen: Deze dataset is niet geschikt voor juridische of landmeetkundige doeleinden_x000D_
* Mogelijkheden: Deze dataset is geschikt voor het inzichtelijk maken van de locatie op de kaart _x000D_
* Coördinatenstelsel: WGS1984</t>
  </si>
  <si>
    <t>* Beschrijving: Bomen beheerd door gemeente Den Haag_x000D_
* Doel registratie: Beheer openbare ruimte_x000D_
* Beperkingen: Deze dataset is niet geschikt voor juridische of landmeetkundige doeleinden_x000D_
* Mogelijkheden: Deze dataset is geschikt voor het inzichtelijk maken van de locatie op de kaart_x000D_
* Coördinatenstelsel: WGS1984</t>
  </si>
  <si>
    <t>* Beschrijving: Locatie Japanse tuin_x000D_
* Bron: beheersysteem gemeente Den Haag_x000D_
* Doel registratie: bepaling locaties ter publicatie_x000D_
* Beperkingen: Deze dataset is niet geschikt voor juridische of landmeetkundige doeleinden_x000D_
* Mogelijkheden: Deze dataset is geschikt voor het inzichtelijk maken van de locatie op de kaart_x000D_
* Coördinatenstelsel: WGS1984</t>
  </si>
  <si>
    <t>* Beschrijving: Locaties Beleid losloopgebied van 1 oktober tot en met 15 mei (rest van het jaar tussen 21 uur)_x000D_
* Doel registratie: Inzichtelijk maken handhavingsgebieden_x000D_
* Beperkingen: Deze dataset is niet geschikt voor juridische of landmeetkundige doeleinden _x000D_
* Mogelijkheden: Deze dataset is geschikt voor het inzichtelijk maken van de locatie op de kaart _x000D_
* Coördinatenstelsel: WGS1984</t>
  </si>
  <si>
    <t>* Beschrijving: Groen vlakken (beplanting) beheerd door de gemeente Den Haag_x000D_
* Doel registratie: Beheer openbare ruimte_x000D_
* Beperkingen: Deze dataset is niet geschikt voor juridische of landmeetkundige doeleinden_x000D_
* Mogelijkheden: Deze dataset is geschikt voor het inzichtelijk maken van de locatie op de kaart_x000D_
* Coördinatenstelsel: WGS1984</t>
  </si>
  <si>
    <t>De Gemeente Den Haag voert een aantal ICT-projecten uit om de dienstverlening naar inwoners te verbeteren, de digitale veiligheid te waarborgen en om als organisatie efficiënt en effectief te kunnen werken. Bekijk hier de doelen en de status van deze projecten.</t>
  </si>
  <si>
    <t>opndata@denhaag.nl</t>
  </si>
  <si>
    <t>* Beschrijving: Locatie Hemelwaterafvoer vlg IMGEO standaard_x000D_
* Bron: Afdeling riolering Den Haag_x000D_
* Doel registratie: uitwisselen informatie riolering gemeentes onderling_x000D_
* Beperkingen: Deze dataset is niet geschikt voor juridische of landmeetkundige doeleinden_x000D_
* Mogelijkheden: Deze dataset is geschikt voor het inzichtelijk maken van de locatie op de kaart _x000D_
* Coördinatenstelsel: WGS1984</t>
  </si>
  <si>
    <t xml:space="preserve">  * Beschrijving: Heesters in het Zuiderpark_x000D_
  * Beperkingen: Deze dataset is niet geschikt voor juridische of landmeetkundige doeleinden_x000D_
  * Mogelijkheden: Deze dataset is geschikt voor het inzichtelijk maken van de locatie op de kaart_x000D_
  * Coördinatenstelsel: RDNew_x000D_
  * Datamodel: IMGEO voor info: http://www.geonovum.nl/sites/default/files/BGTGegevenscatalogus111.pdf  _x000D_
_x000D_
</t>
  </si>
  <si>
    <t xml:space="preserve">* Beschrijving: Locaties Gulden klinkers  _x000D_
* Bron: beheersysteem gemeente Den Haag  _x000D_
* Doel registratie: bepaling locaties ter publicatie  _x000D_
* Beperkingen: Deze dataset is niet geschikt voor juridische of landmeetkundige doeleinden  _x000D_
* Mogelijkheden: Deze dataset is geschikt voor het inzichtelijk maken van de locatie op de kaart  _x000D_
* Coördinatenstelsel: RDnew_x000D_
_x000D_
</t>
  </si>
  <si>
    <t xml:space="preserve">* Beschrijving: Locatie GGD  _x000D_
* Bron: beheersysteem gemeente Den Haag  _x000D_
* Doel registratie: bepaling locaties ter publicatie  _x000D_
* Beperkingen: Deze dataset is niet geschikt voor juridische of landmeetkundige doeleinden  _x000D_
* Mogelijkheden: Deze dataset is geschikt voor het inzichtelijk maken van de locatie op de kaart  _x000D_
* Coördinatenstelsel: RDnew_x000D_
_x000D_
</t>
  </si>
  <si>
    <t xml:space="preserve">  * Beschrijving: Gereserveerde boomplekken_x000D_
  * Beperkingen: Deze dataset is niet geschikt voor juridische of landmeetkundige doeleinden_x000D_
  * Mogelijkheden: Deze dataset is geschikt voor het inzichtelijk maken van de locatie op de kaart_x000D_
  * Coördinatenstelsel: RDNew_x000D_
  * Datamodel: IMGEO voor info: http://www.geonovum.nl/sites/default/files/BGTGegevenscatalogus111.pdf  _x000D_
_x000D_
</t>
  </si>
  <si>
    <t xml:space="preserve">* Beschrijving: Geologische kaart Haag  _x000D_
* Bron: beheersysteem gemeente Den Haag   _x000D_
* Doel registratie: publicatie  _x000D_
* Beperkingen: Deze dataset is niet geschikt voor juridische of landmeetkundige doeleinden  _x000D_
* Mogelijkheden: Deze dataset is geschikt voor het inzichtelijk maken van de locatie op de kaart  _x000D_
* Coördinatenstelsel: RDnew_x000D_
_x000D_
</t>
  </si>
  <si>
    <t xml:space="preserve">* Beschrijving: Geschiktheid Geothermie selectie bouwblokken met een woningdichtheid van meer dan 40 woningen per hectare. Analyse uit 2013  _x000D_
* Doel registratie: Analyse/advies Duurzame warmte  _x000D_
* Beperkingen: Deze dataset is niet geschikt voor juridische of landmeetkundige doeleinden   _x000D_
* Mogelijkheden: Deze dataset is geschikt voor het inzichtelijk maken van de locatie op de kaart en ruimtelijke analyses.  _x000D_
* Coördinatenstelsel: RDnew_x000D_
_x000D_
</t>
  </si>
  <si>
    <t>* Beschrijving: Locatie Gemengdstelsel vlg IMGEO standaard_x000D_
* Bron: Afdeling riolering Den Haag_x000D_
* Doel registratie: uitwisselen informatie riolering gemeentes onderling_x000D_
* Beperkingen: Deze dataset is niet geschikt voor juridische of landmeetkundige doeleinden_x000D_
* Mogelijkheden: Deze dataset is geschikt voor het inzichtelijk maken van de locatie op de kaart_x000D_
* Coördinatenstelsel: WGS1984</t>
  </si>
  <si>
    <t xml:space="preserve">* Beschrijving: Locatie gemeentegrens  _x000D_
* Doel registratie: Publicatie internet  _x000D_
* Beperkingen: Beperkingen: Deze dataset is niet geschikt voor juridische of landmeetkundige doeleinden  _x000D_
* Mogelijkheden: Deze dataset is geschikt voor het inzichtelijk maken van de locatie op de kaart  _x000D_
* Coördinatenstelsel: RDnew_x000D_
_x000D_
</t>
  </si>
  <si>
    <t xml:space="preserve">* Beschrijving: Gemeentelijk vastgoed (Sporthallen, Stadsdeelkantoren, openbare gebouwen)  _x000D_
* Doel registratie: Analyse/advies Duurzame warmte  _x000D_
* Beperkingen: Deze dataset is niet geschikt voor juridische of landmeetkundige doeleinden  _x000D_
* Mogelijkheden: Deze dataset is geschikt voor het inzichtelijk maken van de locatie op de kaart en ruimtelijke analyses.  _x000D_
* Coördinatenstelsel: RDnew_x000D_
_x000D_
</t>
  </si>
  <si>
    <t xml:space="preserve">* Beschrijving: Locaties panden Blokverwarming geanalyseerd op basis van informatie Stedin 2014  _x000D_
* Doel registratie: Analyse/advies Duurzame warmte  _x000D_
* Beperkingen: Deze dataset is niet geschikt voor juridische of landmeetkundige doeleinden   _x000D_
* Mogelijkheden: Deze dataset is geschikt voor het inzichtelijk maken van de locatie op de kaart en ruimtelijke analyses.  _x000D_
* Coördinatenstelsel: RDnew_x000D_
_x000D_
</t>
  </si>
  <si>
    <t xml:space="preserve">* Beschrijving: Energie in beeld 2008 t/m 2015 per stadsdeel_x000D_
_x000D_
* Bron: Energie in beeld Stedin_x000D_
_x000D_
* Doel registratie: Inzicht energie verbruik, CO2 uitstoot en opwekking_x000D_
_x000D_
* Beperkingen: Deze dataset is niet geschikt voor juridische of landmeetkundige doeleinden* _x000D_
_x000D_
* Mogelijkheden: Deze dataset is geschikt voor het inzichtelijk maken van de locatie op de kaart_x000D_
_x000D_
* Coördinatenstelsel: RDnew_x000D_
_x000D_
</t>
  </si>
  <si>
    <t>Cijfers Energie in beeld per buurt gemeente Den Haag._x000D_
Bron: Stedin_x000D_
Deze dataset bevat per buurt:_x000D_
- aantal vastgoedobjecten_x000D_
- gasverbruik_x000D_
- electraverbruik_x000D_
- opwekking</t>
  </si>
  <si>
    <t xml:space="preserve">* Beschrijving: Energie in beeld Den Haag 2008 t/m 2015_x000D_
_x000D_
* Bron: Energie in beeld Stedin_x000D_
_x000D_
* Doel registratie: Inzicht energie verbruik, CO2 uitstoot en opwekking_x000D_
_x000D_
* Beperkingen: Deze dataset is niet geschikt voor juridische of landmeetkundige doeleinden* _x000D_
_x000D_
* Mogelijkheden: Deze dataset is geschikt voor het inzichtelijk maken van de locatie op de kaart_x000D_
_x000D_
* Coördinatenstelsel: RDnew_x000D_
_x000D_
</t>
  </si>
  <si>
    <t>Energie in beeld Den Haag per buurt 2008_x000D_
Bron: Stedin_x000D_
Deze dataset bevat per buurt:_x000D_
- aantal vastgoedobjecten_x000D_
- gasverbruik_x000D_
- electraverbruik_x000D_
- opwekking</t>
  </si>
  <si>
    <t>Cijfers Energie in beeld per branche._x000D_
Bron: Stedin_x000D_
Dataset bevat cijfers over:_x000D_
- Vastgoedobjecten_x000D_
- Electraverbruik_x000D_
- Gasverbruik_x000D_
- Opwekking</t>
  </si>
  <si>
    <t>* Beschrijving: Locatie drukriolering vlg IMGEO standaard_x000D_
* Bron: Afdeling riolering Den Haag_x000D_
* Doel registratie: uitwisselen informatie riolering gemeentes onderling, Beperkingen: Deze dataset is niet geschikt voor juridische of landmeetkundige doeleinden_x000D_
* Mogelijkheden: Deze dataset is geschikt voor het inzichtelijk maken van de locatie op de kaart _x000D_
* Coördinatenstelsel: WGS1984</t>
  </si>
  <si>
    <t xml:space="preserve">* Beschrijving: Locatie Buurttuinen  _x000D_
* Bron: beheersysteem gemeente Den Haag  _x000D_
* Doel registratie: bepaling locaties ter publicatie  _x000D_
* Beperkingen: Deze dataset is niet geschikt voor juridische of landmeetkundige doeleinden  _x000D_
* Mogelijkheden: Deze dataset is geschikt voor het inzichtelijk maken van de locatie op de kaart  _x000D_
* Coördinatenstelsel: RDnew   _x000D_
  _x000D_
_x000D_
</t>
  </si>
  <si>
    <t xml:space="preserve">* Beschrijving: Buurtgrenzen  _x000D_
* Bron: beheersysteem gemeente Den Haag  _x000D_
* Doel registratie: bepaling locaties ter publicatie  _x000D_
* Beperkingen: Deze dataset is niet geschikt voor juridische of landmeetkundige doeleinden  _x000D_
* Mogelijkheden: Deze dataset is geschikt voor het inzichtelijk maken van de locatie op de kaart  _x000D_
* Coördinatenstelsel: RDnew_x000D_
_x000D_
</t>
  </si>
  <si>
    <t xml:space="preserve">  * Locaties (Brom)fiets wrakken en weesfietsen_x000D_
  * Bron: beheersysteem gemeente Den Haag_x000D_
  * Doel: Publicatie op internet_x000D_
  * Beperkingen: Deze dataset is niet geschikt voor juridische of landmeetkundige doeleinden_x000D_
  * Mogelijkheden: Deze dataset is geschikt voor het inzichtelijk maken van de locatie op de kaart_x000D_
  * Coördinatenstelsel: RDnew_x000D_
_x000D_
</t>
  </si>
  <si>
    <t xml:space="preserve">  * Beschrijving: Bomen in bos_x000D_
  * Beperkingen: Deze dataset is niet geschikt voor juridische of landmeetkundige doeleinden_x000D_
  * Mogelijkheden: Deze dataset is geschikt voor het inzichtelijk maken van de locatie op de kaart_x000D_
  * Coördinatenstelsel: RDNew_x000D_
  * Datamodel: IMGEO voor info: http://www.geonovum.nl/sites/default/files/BGTGegevenscatalogus111.pdf  _x000D_
_x000D_
</t>
  </si>
  <si>
    <t xml:space="preserve">  * Beschrijving: Locaties Bovengrondse glascontainers bont (IMGEO naam: Bakken)  _x000D_
_x000D_
  * Bron: beheersysteem gemeente Den Haag  _x000D_
_x000D_
  * Doel registratie: Beheer openbareruimte   _x000D_
_x000D_
  * Beperkingen: Deze dataset is niet geschikt voor juridische of landmeetkundige doeleinden   _x000D_
_x000D_
  * Mogelijkheden: Deze dataset is geschikt voor het inzichtelijk maken van de locatie op de kaart   _x000D_
_x000D_
  * Coördinatenstelsel: RDnew_x000D_
  * Datamodel: IMGEO voor info: [http://www.geonovum.nl/sites/default/files/BGTGegevenscatalogus111.pdf](https://ddh.maps.arcgis.com/home/item.html?id=f985673836284dc0a738539419185f8b)_x000D_
_x000D_
</t>
  </si>
  <si>
    <t xml:space="preserve">  * Beschrijving: Bomen_x000D_
  * Beperkingen: Deze dataset is niet geschikt voor juridische of landmeetkundige doeleinden_x000D_
  * Mogelijkheden: Deze dataset is geschikt voor het inzichtelijk maken van de locatie op de kaart_x000D_
  * Coördinatenstelsel: RDNew_x000D_
  * Datamodel: IMGEO voor info: http://www.geonovum.nl/sites/default/files/BGTGegevenscatalogus111.pdf  _x000D_
_x000D_
</t>
  </si>
  <si>
    <t xml:space="preserve">  * Beschrijving: Particuliere bomen_x000D_
  * Beperkingen: Deze dataset is niet geschikt voor juridische of landmeetkundige doeleinden_x000D_
  * Mogelijkheden: Deze dataset is geschikt voor het inzichtelijk maken van de locatie op de kaart_x000D_
  * Coördinatenstelsel: RDNew_x000D_
  * Datamodel: IMGEO voor info: http://www.geonovum.nl/sites/default/files/BGTGegevenscatalogus111.pdf  _x000D_
_x000D_
</t>
  </si>
  <si>
    <t xml:space="preserve">* Beschrijving: Energielabels per postcode 5 gebied  _x000D_
* Doel registratie: Analyse/advies Duurzame warmte  _x000D_
* Beperkingen: Deze dataset is niet geschikt voor juridische of landmeetkundige doeleinden   _x000D_
* Mogelijkheden: Deze dataset is geschikt voor het inzichtelijk maken van de locatie op de kaart en ruimtelijke analyses.  _x000D_
* Coördinatenstelsel: RDnew_x000D_
_x000D_
</t>
  </si>
  <si>
    <t xml:space="preserve">* Beschrijving: Bezit woningbouwcorporaties 2014  _x000D_
* Doel registratie: Analyse/advies Duurzame warmte  _x000D_
* Beperkingen: Deze dataset is niet geschikt voor juridische of landmeetkundige doeleinden  _x000D_
* Mogelijkheden: Deze dataset is geschikt voor het inzichtelijk maken van de locatie op de kaart en ruimtelijke analyses.  _x000D_
* Coördinatenstelsel: RDnew_x000D_
_x000D_
</t>
  </si>
  <si>
    <t xml:space="preserve">* Beschrijving: Bijna alle punten waar vanaf 1992 in Den Haag is geboord voor archeologisch onderzoek in. In de tabel staat ook de projectcode van de opgraving, zodat de boorgegevens makkelijk opgevraagd kunnen worden bij de afdeling archeologie (status 2010)  _x000D_
* Doel registratie: Inventarisatie archeologische booronderzoeken  _x000D_
* Beperkingen: Deze dataset is niet geschikt voor juridische of landmeetkundige doeleinden   _x000D_
* Mogelijkheden: Deze dataset is geschikt voor het inzichtelijk maken van de locatie op de kaart  _x000D_
* Coördinatenstelsel: RDnew_x000D_
_x000D_
</t>
  </si>
  <si>
    <t>Beschrijving: Aantal vestigingen van bedrijven en instellingen (naar grootteklasse) per Stadsdeel 2015 Den Haag Bron: den Haag in Cijfers</t>
  </si>
  <si>
    <t>Beschrijving: Aantal vestigingen naar grootte per buurt 2015, Bron: Den Haag in cijfers</t>
  </si>
  <si>
    <t>Beschrijving:aantal geslaagden 2015 Den Haag Bron: Den Haag in Cijfers</t>
  </si>
  <si>
    <t>GPS coordinaten locaties Bakken (onder- en bovengrondse containers) volgens IMGEO standaard voor:
- ORAC (Ondergrondse Rest Afval Container)
- Papier
- Glas
- Brood
- GFT (Groente- Fruit en Tuinafval)
- Textiel
- Plastic
- Zout
- Zand</t>
  </si>
  <si>
    <t>Gezipt citygml bestand van de Gemeente Den Haag</t>
  </si>
  <si>
    <t>Publiek Domein</t>
  </si>
  <si>
    <t>Inventarisatie sheet DATA.OVERHEID.NL</t>
  </si>
  <si>
    <t xml:space="preserve">Inventariserende organisatie: </t>
  </si>
  <si>
    <t xml:space="preserve">Contactpersoon organisatie: </t>
  </si>
  <si>
    <t xml:space="preserve">Datum: </t>
  </si>
  <si>
    <t>s-Gravenhage</t>
  </si>
  <si>
    <t>Gemeente</t>
  </si>
  <si>
    <t>Aantal databronnen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</si>
</sst>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0"/>
      <color indexed="8"/>
      <name val="Sans"/>
    </font>
    <font>
      <sz val="12"/>
      <color indexed="8"/>
      <name val="Calibri"/>
    </font>
    <font>
      <b/>
      <sz val="14"/>
      <color indexed="9"/>
      <name val="Calibri"/>
    </font>
    <font>
      <u/>
      <sz val="10"/>
      <color theme="10"/>
      <name val="Sans"/>
    </font>
    <font>
      <b/>
      <sz val="18"/>
      <color theme="1"/>
      <name val="Calibri"/>
      <family val="2"/>
      <scheme val="minor"/>
    </font>
  </fonts>
  <fills count="11">
    <fill>
      <patternFill patternType="none"/>
    </fill>
    <fill>
      <patternFill patternType="gray125"/>
    </fill>
    <fill>
      <patternFill patternType="solid">
        <fgColor indexed="63"/>
        <bgColor indexed="59"/>
      </patternFill>
    </fill>
    <fill>
      <patternFill patternType="solid">
        <fgColor indexed="9"/>
        <bgColor indexed="8"/>
      </patternFill>
    </fill>
    <fill>
      <patternFill patternType="solid">
        <fgColor indexed="58"/>
        <bgColor indexed="59"/>
      </patternFill>
    </fill>
    <fill>
      <patternFill patternType="solid">
        <fgColor indexed="61"/>
        <bgColor indexed="59"/>
      </patternFill>
    </fill>
    <fill>
      <patternFill patternType="solid">
        <fgColor indexed="21"/>
        <bgColor indexed="21"/>
      </patternFill>
    </fill>
    <fill>
      <patternFill patternType="solid">
        <fgColor indexed="62"/>
        <bgColor indexed="59"/>
      </patternFill>
    </fill>
    <fill>
      <patternFill patternType="solid">
        <fgColor theme="2"/>
        <bgColor indexed="64"/>
      </patternFill>
    </fill>
    <fill>
      <patternFill patternType="solid">
        <fgColor theme="2"/>
        <bgColor indexed="8"/>
      </patternFill>
    </fill>
    <fill>
      <patternFill patternType="solid">
        <fgColor rgb="FF09FF09"/>
        <bgColor indexed="59"/>
      </patternFill>
    </fill>
  </fills>
  <borders count="3">
    <border>
      <left/>
      <right/>
      <top/>
      <bottom/>
      <diagonal/>
    </border>
    <border>
      <left/>
      <right style="thin">
        <color indexed="8"/>
      </right>
      <top/>
      <bottom style="thin">
        <color indexed="8"/>
      </bottom>
      <diagonal/>
    </border>
    <border>
      <left/>
      <right/>
      <top/>
      <bottom style="thin">
        <color indexed="8"/>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0" fillId="0" borderId="0" xfId="0" applyNumberFormat="1" applyFont="1" applyFill="1" applyBorder="1" applyAlignment="1" applyProtection="1"/>
    <xf numFmtId="0" fontId="1" fillId="2" borderId="1" xfId="0" quotePrefix="1" applyNumberFormat="1" applyFont="1" applyFill="1" applyBorder="1" applyAlignment="1" applyProtection="1">
      <alignment horizontal="left" vertical="top" wrapText="1"/>
    </xf>
    <xf numFmtId="0" fontId="1" fillId="3" borderId="1" xfId="0" quotePrefix="1" applyNumberFormat="1" applyFont="1" applyFill="1" applyBorder="1" applyAlignment="1" applyProtection="1">
      <alignment horizontal="left" vertical="top" wrapText="1"/>
    </xf>
    <xf numFmtId="0" fontId="1" fillId="4" borderId="1" xfId="0" applyNumberFormat="1" applyFont="1" applyFill="1" applyBorder="1" applyAlignment="1" applyProtection="1">
      <alignment horizontal="left" vertical="top" wrapText="1"/>
    </xf>
    <xf numFmtId="0" fontId="1" fillId="5" borderId="1" xfId="0" applyNumberFormat="1" applyFont="1" applyFill="1" applyBorder="1" applyAlignment="1" applyProtection="1">
      <alignment horizontal="left" vertical="top" wrapText="1"/>
    </xf>
    <xf numFmtId="0" fontId="1" fillId="2" borderId="1" xfId="0" applyNumberFormat="1" applyFont="1" applyFill="1" applyBorder="1" applyAlignment="1" applyProtection="1">
      <alignment horizontal="left" vertical="top" wrapText="1"/>
    </xf>
    <xf numFmtId="0" fontId="2" fillId="6" borderId="2" xfId="0" applyNumberFormat="1" applyFont="1" applyFill="1" applyBorder="1" applyAlignment="1" applyProtection="1">
      <alignment horizontal="left" vertical="top" wrapText="1"/>
    </xf>
    <xf numFmtId="0" fontId="1" fillId="3" borderId="1" xfId="0" applyNumberFormat="1" applyFont="1" applyFill="1" applyBorder="1" applyAlignment="1" applyProtection="1">
      <alignment horizontal="left" vertical="top" wrapText="1"/>
    </xf>
    <xf numFmtId="0" fontId="1" fillId="7" borderId="1" xfId="0" applyNumberFormat="1" applyFont="1" applyFill="1" applyBorder="1" applyAlignment="1" applyProtection="1">
      <alignment horizontal="left" vertical="top" wrapText="1"/>
    </xf>
    <xf numFmtId="0" fontId="4" fillId="8" borderId="0" xfId="0" applyFont="1" applyFill="1" applyAlignment="1"/>
    <xf numFmtId="0" fontId="0" fillId="9" borderId="0" xfId="0" applyNumberFormat="1" applyFont="1" applyFill="1" applyBorder="1" applyAlignment="1" applyProtection="1">
      <alignment horizontal="left" vertical="top" wrapText="1"/>
    </xf>
    <xf numFmtId="0" fontId="0" fillId="8" borderId="0" xfId="0" applyFill="1" applyAlignment="1"/>
    <xf numFmtId="0" fontId="0" fillId="8" borderId="0" xfId="0" applyFill="1" applyBorder="1" applyAlignment="1"/>
    <xf numFmtId="0" fontId="3" fillId="3" borderId="1" xfId="1" applyNumberFormat="1" applyFill="1" applyBorder="1" applyAlignment="1" applyProtection="1">
      <alignment horizontal="left" vertical="top" wrapText="1"/>
    </xf>
    <xf numFmtId="0" fontId="1" fillId="10" borderId="1" xfId="0" applyNumberFormat="1" applyFont="1" applyFill="1" applyBorder="1" applyAlignment="1" applyProtection="1">
      <alignment horizontal="left" vertical="top" wrapText="1"/>
    </xf>
  </cellXfs>
  <cellStyles count="2">
    <cellStyle name="Hyperlink" xfId="1" builtinId="8"/>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FC00"/>
      <rgbColor rgb="00009080"/>
      <rgbColor rgb="00C7C7C7"/>
      <rgbColor rgb="00F89800"/>
      <rgbColor rgb="00F80000"/>
      <rgbColor rgb="00EEEEEE"/>
    </indexedColors>
    <mruColors>
      <color rgb="FF09FF09"/>
      <color rgb="FF00F26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8"/>
  <sheetViews>
    <sheetView tabSelected="1" topLeftCell="A133" zoomScale="40" zoomScaleNormal="40" zoomScaleSheetLayoutView="1" workbookViewId="0">
      <selection activeCell="K17" sqref="K17"/>
    </sheetView>
  </sheetViews>
  <sheetFormatPr defaultColWidth="11.453125" defaultRowHeight="12.5" x14ac:dyDescent="0.25"/>
  <cols>
    <col min="1" max="1" width="8.1796875" style="1" customWidth="1"/>
    <col min="2" max="2" width="38" style="1" bestFit="1" customWidth="1"/>
    <col min="3" max="3" width="60.81640625" style="1" bestFit="1" customWidth="1"/>
    <col min="4" max="4" width="38" style="1" bestFit="1" customWidth="1"/>
    <col min="5" max="6" width="34.26953125" style="1" bestFit="1" customWidth="1"/>
    <col min="7" max="7" width="91.26953125" style="1" bestFit="1" customWidth="1"/>
    <col min="8" max="8" width="15.1796875" style="1" bestFit="1" customWidth="1"/>
    <col min="9" max="9" width="6.54296875" style="1" bestFit="1" customWidth="1"/>
    <col min="10" max="10" width="22.81640625" style="1" bestFit="1" customWidth="1"/>
    <col min="11" max="11" width="45.54296875" style="1" bestFit="1" customWidth="1"/>
    <col min="12" max="14" width="22.81640625" style="1" bestFit="1" customWidth="1"/>
    <col min="15" max="16" width="15.1796875" style="1" bestFit="1" customWidth="1"/>
    <col min="17" max="17" width="68.453125" style="1" bestFit="1" customWidth="1"/>
    <col min="18" max="16384" width="11.453125" style="1"/>
  </cols>
  <sheetData>
    <row r="1" spans="1:17" ht="23.5" x14ac:dyDescent="0.55000000000000004">
      <c r="A1" s="10" t="s">
        <v>143</v>
      </c>
      <c r="B1" s="11"/>
      <c r="C1" s="11"/>
      <c r="D1" s="11"/>
      <c r="E1" s="11"/>
      <c r="F1" s="11"/>
      <c r="G1" s="11"/>
      <c r="H1" s="11"/>
      <c r="I1" s="11"/>
      <c r="J1" s="11"/>
      <c r="K1" s="11"/>
      <c r="L1" s="11"/>
      <c r="M1" s="11"/>
      <c r="N1" s="11"/>
      <c r="O1" s="11"/>
      <c r="P1" s="11"/>
      <c r="Q1" s="11"/>
    </row>
    <row r="2" spans="1:17" x14ac:dyDescent="0.25">
      <c r="A2" s="11"/>
      <c r="B2" s="11"/>
      <c r="C2" s="11"/>
      <c r="D2" s="11"/>
      <c r="E2" s="11"/>
      <c r="F2" s="11"/>
      <c r="G2" s="11"/>
      <c r="H2" s="11"/>
      <c r="I2" s="11"/>
      <c r="J2" s="11"/>
      <c r="K2" s="11"/>
      <c r="L2" s="11"/>
      <c r="M2" s="11"/>
      <c r="N2" s="11"/>
      <c r="O2" s="11"/>
      <c r="P2" s="11"/>
      <c r="Q2" s="11"/>
    </row>
    <row r="3" spans="1:17" x14ac:dyDescent="0.25">
      <c r="A3" s="12" t="s">
        <v>144</v>
      </c>
      <c r="B3" s="13"/>
      <c r="C3" s="11"/>
      <c r="D3" s="13" t="s">
        <v>145</v>
      </c>
      <c r="E3" s="11"/>
      <c r="F3" s="12" t="s">
        <v>146</v>
      </c>
      <c r="G3" s="13"/>
      <c r="H3" s="12"/>
      <c r="I3" s="11"/>
      <c r="J3" s="11"/>
      <c r="K3" s="11"/>
      <c r="L3" s="11"/>
      <c r="M3" s="11"/>
      <c r="N3" s="11"/>
      <c r="O3" s="11"/>
      <c r="P3" s="11"/>
      <c r="Q3" s="11"/>
    </row>
    <row r="4" spans="1:17" x14ac:dyDescent="0.25">
      <c r="A4" s="11"/>
      <c r="B4" s="11"/>
      <c r="C4" s="11"/>
      <c r="D4" s="11"/>
      <c r="E4" s="11"/>
      <c r="F4" s="11"/>
      <c r="G4" s="11"/>
      <c r="H4" s="11"/>
      <c r="I4" s="11"/>
      <c r="J4" s="11"/>
      <c r="K4" s="11"/>
      <c r="L4" s="11"/>
      <c r="M4" s="11"/>
      <c r="N4" s="11"/>
      <c r="O4" s="11"/>
      <c r="P4" s="11"/>
      <c r="Q4" s="11"/>
    </row>
    <row r="5" spans="1:17" ht="55.5" x14ac:dyDescent="0.25">
      <c r="A5" s="7" t="s">
        <v>0</v>
      </c>
      <c r="B5" s="7" t="s">
        <v>1</v>
      </c>
      <c r="C5" s="7" t="s">
        <v>2</v>
      </c>
      <c r="D5" s="7" t="s">
        <v>3</v>
      </c>
      <c r="E5" s="7" t="s">
        <v>4</v>
      </c>
      <c r="F5" s="7" t="s">
        <v>5</v>
      </c>
      <c r="G5" s="7" t="s">
        <v>6</v>
      </c>
      <c r="H5" s="7" t="s">
        <v>7</v>
      </c>
      <c r="I5" s="7" t="s">
        <v>8</v>
      </c>
      <c r="J5" s="7" t="s">
        <v>9</v>
      </c>
      <c r="K5" s="7" t="s">
        <v>10</v>
      </c>
      <c r="L5" s="7" t="s">
        <v>11</v>
      </c>
      <c r="M5" s="7" t="s">
        <v>12</v>
      </c>
      <c r="N5" s="7" t="s">
        <v>13</v>
      </c>
      <c r="O5" s="7" t="s">
        <v>149</v>
      </c>
      <c r="P5" s="7" t="s">
        <v>14</v>
      </c>
      <c r="Q5" s="7" t="s">
        <v>15</v>
      </c>
    </row>
    <row r="6" spans="1:17" ht="15.5" x14ac:dyDescent="0.25">
      <c r="A6" s="8">
        <v>1</v>
      </c>
      <c r="B6" s="6" t="s">
        <v>16</v>
      </c>
      <c r="C6" s="8" t="str">
        <f>HYPERLINK("http://data.overheid.nl/data/dataset/groenbeheer-vlakken","Groenbeheer vlakken")</f>
        <v>Groenbeheer vlakken</v>
      </c>
      <c r="D6" s="2" t="s">
        <v>147</v>
      </c>
      <c r="E6" s="8" t="s">
        <v>17</v>
      </c>
      <c r="F6" s="2" t="s">
        <v>148</v>
      </c>
      <c r="G6" s="8" t="s">
        <v>19</v>
      </c>
      <c r="H6" s="6" t="s">
        <v>20</v>
      </c>
      <c r="I6" s="8" t="s">
        <v>21</v>
      </c>
      <c r="J6" s="4" t="s">
        <v>22</v>
      </c>
      <c r="K6" s="3" t="s">
        <v>18</v>
      </c>
      <c r="L6" s="6" t="s">
        <v>23</v>
      </c>
      <c r="M6" s="8" t="s">
        <v>24</v>
      </c>
      <c r="N6" s="2" t="s">
        <v>25</v>
      </c>
      <c r="O6" s="8">
        <v>2</v>
      </c>
      <c r="P6" s="2" t="s">
        <v>18</v>
      </c>
      <c r="Q6" s="8"/>
    </row>
    <row r="7" spans="1:17" ht="15.5" x14ac:dyDescent="0.25">
      <c r="A7" s="8">
        <v>2</v>
      </c>
      <c r="B7" s="6" t="s">
        <v>16</v>
      </c>
      <c r="C7" s="8" t="str">
        <f>HYPERLINK("http://data.overheid.nl/data/dataset/guldenklinkers","Guldenklinkers")</f>
        <v>Guldenklinkers</v>
      </c>
      <c r="D7" s="2" t="s">
        <v>147</v>
      </c>
      <c r="E7" s="8" t="s">
        <v>17</v>
      </c>
      <c r="F7" s="2" t="s">
        <v>148</v>
      </c>
      <c r="G7" s="8" t="s">
        <v>26</v>
      </c>
      <c r="H7" s="6" t="s">
        <v>20</v>
      </c>
      <c r="I7" s="8" t="s">
        <v>21</v>
      </c>
      <c r="J7" s="4" t="s">
        <v>22</v>
      </c>
      <c r="K7" s="3" t="s">
        <v>18</v>
      </c>
      <c r="L7" s="6" t="s">
        <v>23</v>
      </c>
      <c r="M7" s="8" t="s">
        <v>24</v>
      </c>
      <c r="N7" s="2" t="s">
        <v>25</v>
      </c>
      <c r="O7" s="8">
        <v>2</v>
      </c>
      <c r="P7" s="2" t="s">
        <v>18</v>
      </c>
      <c r="Q7" s="8"/>
    </row>
    <row r="8" spans="1:17" ht="15.5" x14ac:dyDescent="0.25">
      <c r="A8" s="8">
        <v>3</v>
      </c>
      <c r="B8" s="6" t="s">
        <v>27</v>
      </c>
      <c r="C8" s="8" t="str">
        <f>HYPERLINK("http://data.overheid.nl/data/dataset/persberichten--gemeente-den-haag","Persberichten - Gemeente Den Haag")</f>
        <v>Persberichten - Gemeente Den Haag</v>
      </c>
      <c r="D8" s="2" t="s">
        <v>147</v>
      </c>
      <c r="E8" s="8" t="s">
        <v>17</v>
      </c>
      <c r="F8" s="2" t="s">
        <v>148</v>
      </c>
      <c r="G8" s="8" t="s">
        <v>28</v>
      </c>
      <c r="H8" s="6" t="s">
        <v>20</v>
      </c>
      <c r="I8" s="8" t="s">
        <v>21</v>
      </c>
      <c r="J8" s="4" t="s">
        <v>22</v>
      </c>
      <c r="K8" s="3" t="s">
        <v>18</v>
      </c>
      <c r="L8" s="6" t="s">
        <v>23</v>
      </c>
      <c r="M8" s="8" t="s">
        <v>24</v>
      </c>
      <c r="N8" s="2" t="s">
        <v>25</v>
      </c>
      <c r="O8" s="8">
        <v>1</v>
      </c>
      <c r="P8" s="2" t="s">
        <v>18</v>
      </c>
      <c r="Q8" s="8"/>
    </row>
    <row r="9" spans="1:17" ht="15.5" x14ac:dyDescent="0.25">
      <c r="A9" s="8">
        <v>4</v>
      </c>
      <c r="B9" s="6" t="s">
        <v>27</v>
      </c>
      <c r="C9" s="8" t="str">
        <f>HYPERLINK("http://data.overheid.nl/data/dataset/nieuwsberichten-op-denhaag-nl-gemeente-den-haag","Nieuwsberichten op denhaag.nl - Gemeente Den Haag")</f>
        <v>Nieuwsberichten op denhaag.nl - Gemeente Den Haag</v>
      </c>
      <c r="D9" s="2" t="s">
        <v>147</v>
      </c>
      <c r="E9" s="8" t="s">
        <v>17</v>
      </c>
      <c r="F9" s="2" t="s">
        <v>148</v>
      </c>
      <c r="G9" s="8" t="s">
        <v>29</v>
      </c>
      <c r="H9" s="6" t="s">
        <v>20</v>
      </c>
      <c r="I9" s="8" t="s">
        <v>21</v>
      </c>
      <c r="J9" s="4" t="s">
        <v>22</v>
      </c>
      <c r="K9" s="3" t="s">
        <v>18</v>
      </c>
      <c r="L9" s="6" t="s">
        <v>23</v>
      </c>
      <c r="M9" s="8" t="s">
        <v>24</v>
      </c>
      <c r="N9" s="2" t="s">
        <v>25</v>
      </c>
      <c r="O9" s="8">
        <v>3</v>
      </c>
      <c r="P9" s="2" t="s">
        <v>18</v>
      </c>
      <c r="Q9" s="8"/>
    </row>
    <row r="10" spans="1:17" ht="31" x14ac:dyDescent="0.25">
      <c r="A10" s="8">
        <v>5</v>
      </c>
      <c r="B10" s="6" t="s">
        <v>27</v>
      </c>
      <c r="C10" s="8" t="str">
        <f>HYPERLINK("http://data.overheid.nl/data/dataset/gewicht-en-lengte-van-haagse-kinderen-1999-2007","Gewicht en lengte van Haagse kinderen-1999-2007 - Gemeente Den Haag")</f>
        <v>Gewicht en lengte van Haagse kinderen-1999-2007 - Gemeente Den Haag</v>
      </c>
      <c r="D10" s="2" t="s">
        <v>147</v>
      </c>
      <c r="E10" s="8" t="s">
        <v>17</v>
      </c>
      <c r="F10" s="2" t="s">
        <v>148</v>
      </c>
      <c r="G10" s="8" t="s">
        <v>30</v>
      </c>
      <c r="H10" s="6" t="s">
        <v>20</v>
      </c>
      <c r="I10" s="8" t="s">
        <v>21</v>
      </c>
      <c r="J10" s="9" t="s">
        <v>31</v>
      </c>
      <c r="K10" s="3" t="s">
        <v>18</v>
      </c>
      <c r="L10" s="6" t="s">
        <v>23</v>
      </c>
      <c r="M10" s="8" t="s">
        <v>24</v>
      </c>
      <c r="N10" s="2" t="s">
        <v>25</v>
      </c>
      <c r="O10" s="8">
        <v>1</v>
      </c>
      <c r="P10" s="2" t="s">
        <v>18</v>
      </c>
      <c r="Q10" s="8"/>
    </row>
    <row r="11" spans="1:17" ht="15.5" x14ac:dyDescent="0.25">
      <c r="A11" s="8">
        <v>6</v>
      </c>
      <c r="B11" s="6" t="s">
        <v>27</v>
      </c>
      <c r="C11" s="8" t="str">
        <f>HYPERLINK("http://data.overheid.nl/data/dataset/cijfers-gezondheid-den-haag","Cijfers gezondheid Den Haag")</f>
        <v>Cijfers gezondheid Den Haag</v>
      </c>
      <c r="D11" s="2" t="s">
        <v>147</v>
      </c>
      <c r="E11" s="8" t="s">
        <v>17</v>
      </c>
      <c r="F11" s="2" t="s">
        <v>148</v>
      </c>
      <c r="G11" s="8" t="s">
        <v>32</v>
      </c>
      <c r="H11" s="6" t="s">
        <v>20</v>
      </c>
      <c r="I11" s="8" t="s">
        <v>21</v>
      </c>
      <c r="J11" s="4" t="s">
        <v>22</v>
      </c>
      <c r="K11" s="3" t="s">
        <v>18</v>
      </c>
      <c r="L11" s="6" t="s">
        <v>23</v>
      </c>
      <c r="M11" s="8" t="s">
        <v>24</v>
      </c>
      <c r="N11" s="2" t="s">
        <v>25</v>
      </c>
      <c r="O11" s="8">
        <v>1</v>
      </c>
      <c r="P11" s="2" t="s">
        <v>18</v>
      </c>
      <c r="Q11" s="8"/>
    </row>
    <row r="12" spans="1:17" ht="93" x14ac:dyDescent="0.25">
      <c r="A12" s="8">
        <v>7</v>
      </c>
      <c r="B12" s="6" t="s">
        <v>27</v>
      </c>
      <c r="C12" s="8" t="str">
        <f>HYPERLINK("http://data.overheid.nl/data/dataset/archeologische-terreinen-van-mogelijke-waarde-gemeente-den-haag","Archeologische terreinen van mogelijke waarde - Gemeente Den Haag")</f>
        <v>Archeologische terreinen van mogelijke waarde - Gemeente Den Haag</v>
      </c>
      <c r="D12" s="2" t="s">
        <v>147</v>
      </c>
      <c r="E12" s="8" t="s">
        <v>17</v>
      </c>
      <c r="F12" s="2" t="s">
        <v>148</v>
      </c>
      <c r="G12" s="8" t="s">
        <v>33</v>
      </c>
      <c r="H12" s="6" t="s">
        <v>20</v>
      </c>
      <c r="I12" s="8" t="s">
        <v>21</v>
      </c>
      <c r="J12" s="5" t="s">
        <v>34</v>
      </c>
      <c r="K12" s="3" t="s">
        <v>18</v>
      </c>
      <c r="L12" s="6" t="s">
        <v>23</v>
      </c>
      <c r="M12" s="8" t="s">
        <v>24</v>
      </c>
      <c r="N12" s="2" t="s">
        <v>25</v>
      </c>
      <c r="O12" s="8">
        <v>2</v>
      </c>
      <c r="P12" s="2" t="s">
        <v>18</v>
      </c>
      <c r="Q12" s="8"/>
    </row>
    <row r="13" spans="1:17" ht="31" x14ac:dyDescent="0.25">
      <c r="A13" s="8">
        <v>8</v>
      </c>
      <c r="B13" s="6" t="s">
        <v>27</v>
      </c>
      <c r="C13" s="8" t="str">
        <f>HYPERLINK("http://data.overheid.nl/data/dataset/ambulancemeldingen-haaglanden-van-alarmeringen-nl","Ambulancemeldingen Haaglanden van alarmeringen.nl - Gemeente Den Haag")</f>
        <v>Ambulancemeldingen Haaglanden van alarmeringen.nl - Gemeente Den Haag</v>
      </c>
      <c r="D13" s="2" t="s">
        <v>147</v>
      </c>
      <c r="E13" s="8" t="s">
        <v>17</v>
      </c>
      <c r="F13" s="2" t="s">
        <v>148</v>
      </c>
      <c r="G13" s="8" t="s">
        <v>35</v>
      </c>
      <c r="H13" s="6" t="s">
        <v>20</v>
      </c>
      <c r="I13" s="8" t="s">
        <v>21</v>
      </c>
      <c r="J13" s="4" t="s">
        <v>22</v>
      </c>
      <c r="K13" s="3" t="s">
        <v>18</v>
      </c>
      <c r="L13" s="6" t="s">
        <v>23</v>
      </c>
      <c r="M13" s="8" t="s">
        <v>24</v>
      </c>
      <c r="N13" s="2" t="s">
        <v>25</v>
      </c>
      <c r="O13" s="8">
        <v>1</v>
      </c>
      <c r="P13" s="2" t="s">
        <v>18</v>
      </c>
      <c r="Q13" s="8"/>
    </row>
    <row r="14" spans="1:17" ht="46.5" x14ac:dyDescent="0.25">
      <c r="A14" s="8">
        <v>9</v>
      </c>
      <c r="B14" s="6" t="s">
        <v>27</v>
      </c>
      <c r="C14" s="8" t="str">
        <f>HYPERLINK("http://data.overheid.nl/data/dataset/filmbank-haags-gemeentearchief--gemeente-den-haag","Filmbank Haags gemeentearchief - Gemeente Den Haag")</f>
        <v>Filmbank Haags gemeentearchief - Gemeente Den Haag</v>
      </c>
      <c r="D14" s="2" t="s">
        <v>147</v>
      </c>
      <c r="E14" s="8" t="s">
        <v>17</v>
      </c>
      <c r="F14" s="2" t="s">
        <v>148</v>
      </c>
      <c r="G14" s="8" t="s">
        <v>36</v>
      </c>
      <c r="H14" s="6" t="s">
        <v>20</v>
      </c>
      <c r="I14" s="8" t="s">
        <v>21</v>
      </c>
      <c r="J14" s="4" t="s">
        <v>22</v>
      </c>
      <c r="K14" s="3" t="s">
        <v>18</v>
      </c>
      <c r="L14" s="6" t="s">
        <v>23</v>
      </c>
      <c r="M14" s="8" t="s">
        <v>24</v>
      </c>
      <c r="N14" s="2" t="s">
        <v>25</v>
      </c>
      <c r="O14" s="8">
        <v>1</v>
      </c>
      <c r="P14" s="2" t="s">
        <v>18</v>
      </c>
      <c r="Q14" s="8"/>
    </row>
    <row r="15" spans="1:17" ht="15.5" x14ac:dyDescent="0.25">
      <c r="A15" s="8">
        <v>10</v>
      </c>
      <c r="B15" s="6" t="s">
        <v>27</v>
      </c>
      <c r="C15" s="8" t="str">
        <f>HYPERLINK("http://data.overheid.nl/data/dataset/strooiroutes-zoutafhaalpunten","Strooiroutes, zoutafhaalpunten")</f>
        <v>Strooiroutes, zoutafhaalpunten</v>
      </c>
      <c r="D15" s="2" t="s">
        <v>147</v>
      </c>
      <c r="E15" s="8" t="s">
        <v>17</v>
      </c>
      <c r="F15" s="2" t="s">
        <v>148</v>
      </c>
      <c r="G15" s="8" t="s">
        <v>37</v>
      </c>
      <c r="H15" s="6" t="s">
        <v>20</v>
      </c>
      <c r="I15" s="8" t="s">
        <v>21</v>
      </c>
      <c r="J15" s="5" t="s">
        <v>34</v>
      </c>
      <c r="K15" s="3" t="s">
        <v>18</v>
      </c>
      <c r="L15" s="6" t="s">
        <v>23</v>
      </c>
      <c r="M15" s="8" t="s">
        <v>24</v>
      </c>
      <c r="N15" s="2" t="s">
        <v>25</v>
      </c>
      <c r="O15" s="8">
        <v>4</v>
      </c>
      <c r="P15" s="2" t="s">
        <v>18</v>
      </c>
      <c r="Q15" s="8"/>
    </row>
    <row r="16" spans="1:17" ht="124" x14ac:dyDescent="0.25">
      <c r="A16" s="8">
        <v>11</v>
      </c>
      <c r="B16" s="6" t="s">
        <v>38</v>
      </c>
      <c r="C16" s="8" t="str">
        <f>HYPERLINK("http://data.overheid.nl/data/dataset/zwembaden-den-haag","Zwembaden Den Haag")</f>
        <v>Zwembaden Den Haag</v>
      </c>
      <c r="D16" s="2" t="s">
        <v>147</v>
      </c>
      <c r="E16" s="8" t="s">
        <v>17</v>
      </c>
      <c r="F16" s="2" t="s">
        <v>148</v>
      </c>
      <c r="G16" s="8" t="s">
        <v>39</v>
      </c>
      <c r="H16" s="6" t="s">
        <v>20</v>
      </c>
      <c r="I16" s="8" t="s">
        <v>21</v>
      </c>
      <c r="J16" s="15" t="s">
        <v>22</v>
      </c>
      <c r="K16" s="3" t="s">
        <v>18</v>
      </c>
      <c r="L16" s="6" t="s">
        <v>23</v>
      </c>
      <c r="M16" s="8" t="s">
        <v>24</v>
      </c>
      <c r="N16" s="2" t="s">
        <v>40</v>
      </c>
      <c r="O16" s="8">
        <v>6</v>
      </c>
      <c r="P16" s="2" t="s">
        <v>18</v>
      </c>
      <c r="Q16" s="8"/>
    </row>
    <row r="17" spans="1:17" ht="108.5" x14ac:dyDescent="0.25">
      <c r="A17" s="8">
        <v>12</v>
      </c>
      <c r="B17" s="6" t="s">
        <v>38</v>
      </c>
      <c r="C17" s="8" t="str">
        <f>HYPERLINK("http://data.overheid.nl/data/dataset/zonne-instraling-per-dakoppervlak-den-haag","Zonne instraling per dakoppervlak Den Haag")</f>
        <v>Zonne instraling per dakoppervlak Den Haag</v>
      </c>
      <c r="D17" s="2" t="s">
        <v>147</v>
      </c>
      <c r="E17" s="8" t="s">
        <v>17</v>
      </c>
      <c r="F17" s="2" t="s">
        <v>148</v>
      </c>
      <c r="G17" s="8" t="s">
        <v>41</v>
      </c>
      <c r="H17" s="6" t="s">
        <v>20</v>
      </c>
      <c r="I17" s="8" t="s">
        <v>21</v>
      </c>
      <c r="J17" s="15" t="s">
        <v>22</v>
      </c>
      <c r="K17" s="3" t="s">
        <v>18</v>
      </c>
      <c r="L17" s="6" t="s">
        <v>23</v>
      </c>
      <c r="M17" s="8" t="s">
        <v>24</v>
      </c>
      <c r="N17" s="2" t="s">
        <v>40</v>
      </c>
      <c r="O17" s="8">
        <v>1</v>
      </c>
      <c r="P17" s="2" t="s">
        <v>18</v>
      </c>
      <c r="Q17" s="8"/>
    </row>
    <row r="18" spans="1:17" ht="139.5" x14ac:dyDescent="0.25">
      <c r="A18" s="8">
        <v>13</v>
      </c>
      <c r="B18" s="6" t="s">
        <v>38</v>
      </c>
      <c r="C18" s="14" t="str">
        <f>HYPERLINK("http://data.overheid.nl/data/dataset/wko-negatief-advies1","Warmte/koude opslag in de bodem (WKO) negatief advies Den C19Haag")</f>
        <v>Warmte/koude opslag in de bodem (WKO) negatief advies Den C19Haag</v>
      </c>
      <c r="D18" s="2" t="s">
        <v>147</v>
      </c>
      <c r="E18" s="8" t="s">
        <v>17</v>
      </c>
      <c r="F18" s="2" t="s">
        <v>148</v>
      </c>
      <c r="G18" s="8" t="s">
        <v>42</v>
      </c>
      <c r="H18" s="6" t="s">
        <v>20</v>
      </c>
      <c r="I18" s="8" t="s">
        <v>21</v>
      </c>
      <c r="J18" s="15" t="s">
        <v>22</v>
      </c>
      <c r="K18" s="3" t="s">
        <v>18</v>
      </c>
      <c r="L18" s="6" t="s">
        <v>23</v>
      </c>
      <c r="M18" s="8" t="s">
        <v>24</v>
      </c>
      <c r="N18" s="2" t="s">
        <v>40</v>
      </c>
      <c r="O18" s="8">
        <v>6</v>
      </c>
      <c r="P18" s="2" t="s">
        <v>18</v>
      </c>
      <c r="Q18" s="8"/>
    </row>
    <row r="19" spans="1:17" ht="139.5" x14ac:dyDescent="0.25">
      <c r="A19" s="8">
        <v>14</v>
      </c>
      <c r="B19" s="6" t="s">
        <v>38</v>
      </c>
      <c r="C19" s="8" t="str">
        <f>HYPERLINK("http://data.overheid.nl/data/dataset/wko-positieftief-advies1","Warmte/koudeopslag in de bodem (WKO) positieftief advies Den Haag")</f>
        <v>Warmte/koudeopslag in de bodem (WKO) positieftief advies Den Haag</v>
      </c>
      <c r="D19" s="2" t="s">
        <v>147</v>
      </c>
      <c r="E19" s="8" t="s">
        <v>17</v>
      </c>
      <c r="F19" s="2" t="s">
        <v>148</v>
      </c>
      <c r="G19" s="8" t="s">
        <v>42</v>
      </c>
      <c r="H19" s="6" t="s">
        <v>20</v>
      </c>
      <c r="I19" s="8" t="s">
        <v>21</v>
      </c>
      <c r="J19" s="15" t="s">
        <v>22</v>
      </c>
      <c r="K19" s="3" t="s">
        <v>18</v>
      </c>
      <c r="L19" s="6" t="s">
        <v>23</v>
      </c>
      <c r="M19" s="8" t="s">
        <v>24</v>
      </c>
      <c r="N19" s="2" t="s">
        <v>40</v>
      </c>
      <c r="O19" s="8">
        <v>6</v>
      </c>
      <c r="P19" s="2" t="s">
        <v>18</v>
      </c>
      <c r="Q19" s="8"/>
    </row>
    <row r="20" spans="1:17" ht="108.5" x14ac:dyDescent="0.25">
      <c r="A20" s="8">
        <v>15</v>
      </c>
      <c r="B20" s="6" t="s">
        <v>38</v>
      </c>
      <c r="C20" s="8" t="str">
        <f>HYPERLINK("http://data.overheid.nl/data/dataset/wijkgrenzen-den-haag","Wijkgrenzen Den Haag")</f>
        <v>Wijkgrenzen Den Haag</v>
      </c>
      <c r="D20" s="2" t="s">
        <v>147</v>
      </c>
      <c r="E20" s="8" t="s">
        <v>17</v>
      </c>
      <c r="F20" s="2" t="s">
        <v>148</v>
      </c>
      <c r="G20" s="8" t="s">
        <v>43</v>
      </c>
      <c r="H20" s="6" t="s">
        <v>20</v>
      </c>
      <c r="I20" s="8" t="s">
        <v>21</v>
      </c>
      <c r="J20" s="15" t="s">
        <v>22</v>
      </c>
      <c r="K20" s="3" t="s">
        <v>18</v>
      </c>
      <c r="L20" s="6" t="s">
        <v>23</v>
      </c>
      <c r="M20" s="8" t="s">
        <v>24</v>
      </c>
      <c r="N20" s="2" t="s">
        <v>40</v>
      </c>
      <c r="O20" s="8">
        <v>6</v>
      </c>
      <c r="P20" s="2" t="s">
        <v>18</v>
      </c>
      <c r="Q20" s="8"/>
    </row>
    <row r="21" spans="1:17" ht="170.5" x14ac:dyDescent="0.25">
      <c r="A21" s="8">
        <v>16</v>
      </c>
      <c r="B21" s="6" t="s">
        <v>38</v>
      </c>
      <c r="C21" s="8" t="str">
        <f>HYPERLINK("http://data.overheid.nl/data/dataset/wegdelen-den-haag","Wegdelen Den Haag")</f>
        <v>Wegdelen Den Haag</v>
      </c>
      <c r="D21" s="2" t="s">
        <v>147</v>
      </c>
      <c r="E21" s="8" t="s">
        <v>17</v>
      </c>
      <c r="F21" s="2" t="s">
        <v>148</v>
      </c>
      <c r="G21" s="8" t="s">
        <v>44</v>
      </c>
      <c r="H21" s="6" t="s">
        <v>20</v>
      </c>
      <c r="I21" s="8" t="s">
        <v>21</v>
      </c>
      <c r="J21" s="15" t="s">
        <v>22</v>
      </c>
      <c r="K21" s="3" t="s">
        <v>18</v>
      </c>
      <c r="L21" s="6" t="s">
        <v>23</v>
      </c>
      <c r="M21" s="8" t="s">
        <v>24</v>
      </c>
      <c r="N21" s="2" t="s">
        <v>40</v>
      </c>
      <c r="O21" s="8">
        <v>6</v>
      </c>
      <c r="P21" s="2" t="s">
        <v>18</v>
      </c>
      <c r="Q21" s="8"/>
    </row>
    <row r="22" spans="1:17" ht="139.5" x14ac:dyDescent="0.25">
      <c r="A22" s="8">
        <v>17</v>
      </c>
      <c r="B22" s="6" t="s">
        <v>38</v>
      </c>
      <c r="C22" s="8" t="str">
        <f>HYPERLINK("http://data.overheid.nl/data/dataset/wegwerkzaamheden-den-haag","Wegwerkzaamheden Den Haag")</f>
        <v>Wegwerkzaamheden Den Haag</v>
      </c>
      <c r="D22" s="2" t="s">
        <v>147</v>
      </c>
      <c r="E22" s="8" t="s">
        <v>17</v>
      </c>
      <c r="F22" s="2" t="s">
        <v>148</v>
      </c>
      <c r="G22" s="8" t="s">
        <v>45</v>
      </c>
      <c r="H22" s="6" t="s">
        <v>20</v>
      </c>
      <c r="I22" s="8" t="s">
        <v>21</v>
      </c>
      <c r="J22" s="15" t="s">
        <v>22</v>
      </c>
      <c r="K22" s="3" t="s">
        <v>18</v>
      </c>
      <c r="L22" s="6" t="s">
        <v>23</v>
      </c>
      <c r="M22" s="8" t="s">
        <v>24</v>
      </c>
      <c r="N22" s="2" t="s">
        <v>40</v>
      </c>
      <c r="O22" s="8">
        <v>6</v>
      </c>
      <c r="P22" s="2" t="s">
        <v>18</v>
      </c>
      <c r="Q22" s="8"/>
    </row>
    <row r="23" spans="1:17" ht="124" x14ac:dyDescent="0.25">
      <c r="A23" s="8">
        <v>18</v>
      </c>
      <c r="B23" s="6" t="s">
        <v>38</v>
      </c>
      <c r="C23" s="8" t="str">
        <f>HYPERLINK("http://data.overheid.nl/data/dataset/waterpeilbuizen-den-haag","Waterpeilbuizen Den Haag")</f>
        <v>Waterpeilbuizen Den Haag</v>
      </c>
      <c r="D23" s="2" t="s">
        <v>147</v>
      </c>
      <c r="E23" s="8" t="s">
        <v>17</v>
      </c>
      <c r="F23" s="2" t="s">
        <v>148</v>
      </c>
      <c r="G23" s="8" t="s">
        <v>46</v>
      </c>
      <c r="H23" s="6" t="s">
        <v>20</v>
      </c>
      <c r="I23" s="8" t="s">
        <v>21</v>
      </c>
      <c r="J23" s="15" t="s">
        <v>22</v>
      </c>
      <c r="K23" s="3" t="s">
        <v>18</v>
      </c>
      <c r="L23" s="6" t="s">
        <v>23</v>
      </c>
      <c r="M23" s="8" t="s">
        <v>24</v>
      </c>
      <c r="N23" s="2" t="s">
        <v>40</v>
      </c>
      <c r="O23" s="8">
        <v>6</v>
      </c>
      <c r="P23" s="2" t="s">
        <v>18</v>
      </c>
      <c r="Q23" s="8"/>
    </row>
    <row r="24" spans="1:17" ht="124" x14ac:dyDescent="0.25">
      <c r="A24" s="8">
        <v>19</v>
      </c>
      <c r="B24" s="6" t="s">
        <v>38</v>
      </c>
      <c r="C24" s="8" t="str">
        <f>HYPERLINK("http://data.overheid.nl/data/dataset/warmtenet-netto-contante-waarde-den-haag-2014","Warmtenet potentiele netto contante waarde per wijk Den Haag 2014")</f>
        <v>Warmtenet potentiele netto contante waarde per wijk Den Haag 2014</v>
      </c>
      <c r="D24" s="2" t="s">
        <v>147</v>
      </c>
      <c r="E24" s="8" t="s">
        <v>17</v>
      </c>
      <c r="F24" s="2" t="s">
        <v>148</v>
      </c>
      <c r="G24" s="8" t="s">
        <v>47</v>
      </c>
      <c r="H24" s="6" t="s">
        <v>20</v>
      </c>
      <c r="I24" s="8" t="s">
        <v>21</v>
      </c>
      <c r="J24" s="15" t="s">
        <v>22</v>
      </c>
      <c r="K24" s="3" t="s">
        <v>18</v>
      </c>
      <c r="L24" s="6" t="s">
        <v>23</v>
      </c>
      <c r="M24" s="8" t="s">
        <v>24</v>
      </c>
      <c r="N24" s="2" t="s">
        <v>40</v>
      </c>
      <c r="O24" s="8">
        <v>6</v>
      </c>
      <c r="P24" s="2" t="s">
        <v>18</v>
      </c>
      <c r="Q24" s="8"/>
    </row>
    <row r="25" spans="1:17" ht="124" x14ac:dyDescent="0.25">
      <c r="A25" s="8">
        <v>20</v>
      </c>
      <c r="B25" s="6" t="s">
        <v>38</v>
      </c>
      <c r="C25" s="8" t="str">
        <f>HYPERLINK("http://data.overheid.nl/data/dataset/warmteobjecten-dh3","Warmtenet Bronnen Den Haag 2015")</f>
        <v>Warmtenet Bronnen Den Haag 2015</v>
      </c>
      <c r="D25" s="2" t="s">
        <v>147</v>
      </c>
      <c r="E25" s="8" t="s">
        <v>17</v>
      </c>
      <c r="F25" s="2" t="s">
        <v>148</v>
      </c>
      <c r="G25" s="8" t="s">
        <v>48</v>
      </c>
      <c r="H25" s="6" t="s">
        <v>20</v>
      </c>
      <c r="I25" s="8" t="s">
        <v>21</v>
      </c>
      <c r="J25" s="15" t="s">
        <v>22</v>
      </c>
      <c r="K25" s="3" t="s">
        <v>18</v>
      </c>
      <c r="L25" s="6" t="s">
        <v>23</v>
      </c>
      <c r="M25" s="8" t="s">
        <v>24</v>
      </c>
      <c r="N25" s="2" t="s">
        <v>40</v>
      </c>
      <c r="O25" s="8">
        <v>6</v>
      </c>
      <c r="P25" s="2" t="s">
        <v>18</v>
      </c>
      <c r="Q25" s="8"/>
    </row>
    <row r="26" spans="1:17" ht="170.5" x14ac:dyDescent="0.25">
      <c r="A26" s="8">
        <v>21</v>
      </c>
      <c r="B26" s="6" t="s">
        <v>38</v>
      </c>
      <c r="C26" s="8" t="str">
        <f>HYPERLINK("http://data.overheid.nl/data/dataset/warmte-koude-opslag-systemen-wko-den-haag","Warmte Koude Opslag Systemen (WKO) Den Haag")</f>
        <v>Warmte Koude Opslag Systemen (WKO) Den Haag</v>
      </c>
      <c r="D26" s="2" t="s">
        <v>147</v>
      </c>
      <c r="E26" s="8" t="s">
        <v>17</v>
      </c>
      <c r="F26" s="2" t="s">
        <v>148</v>
      </c>
      <c r="G26" s="8" t="s">
        <v>49</v>
      </c>
      <c r="H26" s="6" t="s">
        <v>20</v>
      </c>
      <c r="I26" s="8" t="s">
        <v>21</v>
      </c>
      <c r="J26" s="15" t="s">
        <v>22</v>
      </c>
      <c r="K26" s="3" t="s">
        <v>18</v>
      </c>
      <c r="L26" s="6" t="s">
        <v>23</v>
      </c>
      <c r="M26" s="8" t="s">
        <v>24</v>
      </c>
      <c r="N26" s="2" t="s">
        <v>40</v>
      </c>
      <c r="O26" s="8">
        <v>6</v>
      </c>
      <c r="P26" s="2" t="s">
        <v>18</v>
      </c>
      <c r="Q26" s="8"/>
    </row>
    <row r="27" spans="1:17" ht="124" x14ac:dyDescent="0.25">
      <c r="A27" s="8">
        <v>22</v>
      </c>
      <c r="B27" s="6" t="s">
        <v>38</v>
      </c>
      <c r="C27" s="8" t="str">
        <f>HYPERLINK("http://data.overheid.nl/data/dataset/verwachte-wegwerkzaamheden-den-haag","Verwachte wegwerkzaamheden Den Haag")</f>
        <v>Verwachte wegwerkzaamheden Den Haag</v>
      </c>
      <c r="D27" s="2" t="s">
        <v>147</v>
      </c>
      <c r="E27" s="8" t="s">
        <v>17</v>
      </c>
      <c r="F27" s="2" t="s">
        <v>148</v>
      </c>
      <c r="G27" s="8" t="s">
        <v>50</v>
      </c>
      <c r="H27" s="6" t="s">
        <v>20</v>
      </c>
      <c r="I27" s="8" t="s">
        <v>21</v>
      </c>
      <c r="J27" s="15" t="s">
        <v>22</v>
      </c>
      <c r="K27" s="3" t="s">
        <v>18</v>
      </c>
      <c r="L27" s="6" t="s">
        <v>23</v>
      </c>
      <c r="M27" s="8" t="s">
        <v>24</v>
      </c>
      <c r="N27" s="2" t="s">
        <v>40</v>
      </c>
      <c r="O27" s="8">
        <v>6</v>
      </c>
      <c r="P27" s="2" t="s">
        <v>18</v>
      </c>
      <c r="Q27" s="8"/>
    </row>
    <row r="28" spans="1:17" ht="124" x14ac:dyDescent="0.25">
      <c r="A28" s="8">
        <v>23</v>
      </c>
      <c r="B28" s="6" t="s">
        <v>38</v>
      </c>
      <c r="C28" s="8" t="str">
        <f>HYPERLINK("http://data.overheid.nl/data/dataset/vervanging-gasleidingen-dh","Locaties te vervangen gasleidingen Den Haag")</f>
        <v>Locaties te vervangen gasleidingen Den Haag</v>
      </c>
      <c r="D28" s="2" t="s">
        <v>147</v>
      </c>
      <c r="E28" s="8" t="s">
        <v>17</v>
      </c>
      <c r="F28" s="2" t="s">
        <v>148</v>
      </c>
      <c r="G28" s="8" t="s">
        <v>51</v>
      </c>
      <c r="H28" s="6" t="s">
        <v>20</v>
      </c>
      <c r="I28" s="8" t="s">
        <v>21</v>
      </c>
      <c r="J28" s="15" t="s">
        <v>22</v>
      </c>
      <c r="K28" s="3" t="s">
        <v>18</v>
      </c>
      <c r="L28" s="6" t="s">
        <v>23</v>
      </c>
      <c r="M28" s="8" t="s">
        <v>24</v>
      </c>
      <c r="N28" s="2" t="s">
        <v>40</v>
      </c>
      <c r="O28" s="8">
        <v>6</v>
      </c>
      <c r="P28" s="2" t="s">
        <v>18</v>
      </c>
      <c r="Q28" s="8"/>
    </row>
    <row r="29" spans="1:17" ht="155" x14ac:dyDescent="0.25">
      <c r="A29" s="8">
        <v>24</v>
      </c>
      <c r="B29" s="6" t="s">
        <v>38</v>
      </c>
      <c r="C29" s="8" t="str">
        <f>HYPERLINK("http://data.overheid.nl/data/dataset/vergunningen-horeca-gerelateerd-den-haag","Vergunningen Horeca gerelateerd Den Haag")</f>
        <v>Vergunningen Horeca gerelateerd Den Haag</v>
      </c>
      <c r="D29" s="2" t="s">
        <v>147</v>
      </c>
      <c r="E29" s="8" t="s">
        <v>17</v>
      </c>
      <c r="F29" s="2" t="s">
        <v>148</v>
      </c>
      <c r="G29" s="8" t="s">
        <v>52</v>
      </c>
      <c r="H29" s="6" t="s">
        <v>20</v>
      </c>
      <c r="I29" s="8" t="s">
        <v>21</v>
      </c>
      <c r="J29" s="15" t="s">
        <v>22</v>
      </c>
      <c r="K29" s="3" t="s">
        <v>18</v>
      </c>
      <c r="L29" s="6" t="s">
        <v>23</v>
      </c>
      <c r="M29" s="8" t="s">
        <v>24</v>
      </c>
      <c r="N29" s="2" t="s">
        <v>40</v>
      </c>
      <c r="O29" s="8">
        <v>6</v>
      </c>
      <c r="P29" s="2" t="s">
        <v>18</v>
      </c>
      <c r="Q29" s="8"/>
    </row>
    <row r="30" spans="1:17" ht="62" x14ac:dyDescent="0.25">
      <c r="A30" s="8">
        <v>25</v>
      </c>
      <c r="B30" s="6" t="s">
        <v>38</v>
      </c>
      <c r="C30" s="8" t="str">
        <f>HYPERLINK("http://data.overheid.nl/data/dataset/subsidieregister-den-haag-2015","Subsidieregister Den Haag 2015")</f>
        <v>Subsidieregister Den Haag 2015</v>
      </c>
      <c r="D30" s="2" t="s">
        <v>147</v>
      </c>
      <c r="E30" s="8" t="s">
        <v>17</v>
      </c>
      <c r="F30" s="2" t="s">
        <v>148</v>
      </c>
      <c r="G30" s="8" t="s">
        <v>53</v>
      </c>
      <c r="H30" s="6" t="s">
        <v>20</v>
      </c>
      <c r="I30" s="8" t="s">
        <v>21</v>
      </c>
      <c r="J30" s="15" t="s">
        <v>22</v>
      </c>
      <c r="K30" s="3" t="s">
        <v>18</v>
      </c>
      <c r="L30" s="6" t="s">
        <v>23</v>
      </c>
      <c r="M30" s="8" t="s">
        <v>24</v>
      </c>
      <c r="N30" s="2" t="s">
        <v>40</v>
      </c>
      <c r="O30" s="8">
        <v>1</v>
      </c>
      <c r="P30" s="2" t="s">
        <v>18</v>
      </c>
      <c r="Q30" s="8"/>
    </row>
    <row r="31" spans="1:17" ht="62" x14ac:dyDescent="0.25">
      <c r="A31" s="8">
        <v>26</v>
      </c>
      <c r="B31" s="6" t="s">
        <v>38</v>
      </c>
      <c r="C31" s="8" t="str">
        <f>HYPERLINK("http://data.overheid.nl/data/dataset/subsidieregister-den-haag-2014","Subsidieregister Den Haag 2014")</f>
        <v>Subsidieregister Den Haag 2014</v>
      </c>
      <c r="D31" s="2" t="s">
        <v>147</v>
      </c>
      <c r="E31" s="8" t="s">
        <v>17</v>
      </c>
      <c r="F31" s="2" t="s">
        <v>148</v>
      </c>
      <c r="G31" s="8" t="s">
        <v>53</v>
      </c>
      <c r="H31" s="6" t="s">
        <v>20</v>
      </c>
      <c r="I31" s="8" t="s">
        <v>21</v>
      </c>
      <c r="J31" s="15" t="s">
        <v>22</v>
      </c>
      <c r="K31" s="3" t="s">
        <v>18</v>
      </c>
      <c r="L31" s="6" t="s">
        <v>23</v>
      </c>
      <c r="M31" s="8" t="s">
        <v>24</v>
      </c>
      <c r="N31" s="2" t="s">
        <v>40</v>
      </c>
      <c r="O31" s="8">
        <v>1</v>
      </c>
      <c r="P31" s="2" t="s">
        <v>18</v>
      </c>
      <c r="Q31" s="8"/>
    </row>
    <row r="32" spans="1:17" ht="62" x14ac:dyDescent="0.25">
      <c r="A32" s="8">
        <v>27</v>
      </c>
      <c r="B32" s="6" t="s">
        <v>38</v>
      </c>
      <c r="C32" s="8" t="str">
        <f>HYPERLINK("http://data.overheid.nl/data/dataset/subsidieregister-den-haag","Subsidieregister Den Haag 2012")</f>
        <v>Subsidieregister Den Haag 2012</v>
      </c>
      <c r="D32" s="2" t="s">
        <v>147</v>
      </c>
      <c r="E32" s="8" t="s">
        <v>17</v>
      </c>
      <c r="F32" s="2" t="s">
        <v>148</v>
      </c>
      <c r="G32" s="8" t="s">
        <v>53</v>
      </c>
      <c r="H32" s="6" t="s">
        <v>20</v>
      </c>
      <c r="I32" s="8" t="s">
        <v>21</v>
      </c>
      <c r="J32" s="15" t="s">
        <v>22</v>
      </c>
      <c r="K32" s="3" t="s">
        <v>18</v>
      </c>
      <c r="L32" s="6" t="s">
        <v>23</v>
      </c>
      <c r="M32" s="8" t="s">
        <v>24</v>
      </c>
      <c r="N32" s="2" t="s">
        <v>40</v>
      </c>
      <c r="O32" s="8">
        <v>1</v>
      </c>
      <c r="P32" s="2" t="s">
        <v>18</v>
      </c>
      <c r="Q32" s="8"/>
    </row>
    <row r="33" spans="1:17" ht="62" x14ac:dyDescent="0.25">
      <c r="A33" s="8">
        <v>28</v>
      </c>
      <c r="B33" s="6" t="s">
        <v>38</v>
      </c>
      <c r="C33" s="8" t="str">
        <f>HYPERLINK("http://data.overheid.nl/data/dataset/subsidieregister-den-haag-2013","Subsidieregister Den Haag 2013")</f>
        <v>Subsidieregister Den Haag 2013</v>
      </c>
      <c r="D33" s="2" t="s">
        <v>147</v>
      </c>
      <c r="E33" s="8" t="s">
        <v>17</v>
      </c>
      <c r="F33" s="2" t="s">
        <v>148</v>
      </c>
      <c r="G33" s="8" t="s">
        <v>53</v>
      </c>
      <c r="H33" s="6" t="s">
        <v>20</v>
      </c>
      <c r="I33" s="8" t="s">
        <v>21</v>
      </c>
      <c r="J33" s="15" t="s">
        <v>22</v>
      </c>
      <c r="K33" s="3" t="s">
        <v>18</v>
      </c>
      <c r="L33" s="6" t="s">
        <v>23</v>
      </c>
      <c r="M33" s="8" t="s">
        <v>24</v>
      </c>
      <c r="N33" s="2" t="s">
        <v>40</v>
      </c>
      <c r="O33" s="8">
        <v>1</v>
      </c>
      <c r="P33" s="2" t="s">
        <v>18</v>
      </c>
      <c r="Q33" s="8"/>
    </row>
    <row r="34" spans="1:17" ht="124" x14ac:dyDescent="0.25">
      <c r="A34" s="8">
        <v>29</v>
      </c>
      <c r="B34" s="6" t="s">
        <v>38</v>
      </c>
      <c r="C34" s="8" t="str">
        <f>HYPERLINK("http://data.overheid.nl/data/dataset/strooiroutes-hoofdrijbanen-den-haag","Strooiroutes hoofdrijbanen Den Haag")</f>
        <v>Strooiroutes hoofdrijbanen Den Haag</v>
      </c>
      <c r="D34" s="2" t="s">
        <v>147</v>
      </c>
      <c r="E34" s="8" t="s">
        <v>17</v>
      </c>
      <c r="F34" s="2" t="s">
        <v>148</v>
      </c>
      <c r="G34" s="8" t="s">
        <v>54</v>
      </c>
      <c r="H34" s="6" t="s">
        <v>20</v>
      </c>
      <c r="I34" s="8" t="s">
        <v>21</v>
      </c>
      <c r="J34" s="15" t="s">
        <v>22</v>
      </c>
      <c r="K34" s="3" t="s">
        <v>18</v>
      </c>
      <c r="L34" s="6" t="s">
        <v>23</v>
      </c>
      <c r="M34" s="8" t="s">
        <v>24</v>
      </c>
      <c r="N34" s="2" t="s">
        <v>40</v>
      </c>
      <c r="O34" s="8">
        <v>6</v>
      </c>
      <c r="P34" s="2" t="s">
        <v>18</v>
      </c>
      <c r="Q34" s="8"/>
    </row>
    <row r="35" spans="1:17" ht="124" x14ac:dyDescent="0.25">
      <c r="A35" s="8">
        <v>30</v>
      </c>
      <c r="B35" s="6" t="s">
        <v>38</v>
      </c>
      <c r="C35" s="8" t="str">
        <f>HYPERLINK("http://data.overheid.nl/data/dataset/strooiroutes-kruispunten-den-haag","Strooiroutes kruispunten Den Haag")</f>
        <v>Strooiroutes kruispunten Den Haag</v>
      </c>
      <c r="D35" s="2" t="s">
        <v>147</v>
      </c>
      <c r="E35" s="8" t="s">
        <v>17</v>
      </c>
      <c r="F35" s="2" t="s">
        <v>148</v>
      </c>
      <c r="G35" s="8" t="s">
        <v>55</v>
      </c>
      <c r="H35" s="6" t="s">
        <v>20</v>
      </c>
      <c r="I35" s="8" t="s">
        <v>21</v>
      </c>
      <c r="J35" s="15" t="s">
        <v>22</v>
      </c>
      <c r="K35" s="3" t="s">
        <v>18</v>
      </c>
      <c r="L35" s="6" t="s">
        <v>23</v>
      </c>
      <c r="M35" s="8" t="s">
        <v>24</v>
      </c>
      <c r="N35" s="2" t="s">
        <v>40</v>
      </c>
      <c r="O35" s="8">
        <v>6</v>
      </c>
      <c r="P35" s="2" t="s">
        <v>18</v>
      </c>
      <c r="Q35" s="8"/>
    </row>
    <row r="36" spans="1:17" ht="124" x14ac:dyDescent="0.25">
      <c r="A36" s="8">
        <v>31</v>
      </c>
      <c r="B36" s="6" t="s">
        <v>38</v>
      </c>
      <c r="C36" s="8" t="str">
        <f>HYPERLINK("http://data.overheid.nl/data/dataset/straathandel-kiosken-den-haag","Straathandel kiosken Den  Haag")</f>
        <v>Straathandel kiosken Den  Haag</v>
      </c>
      <c r="D36" s="2" t="s">
        <v>147</v>
      </c>
      <c r="E36" s="8" t="s">
        <v>17</v>
      </c>
      <c r="F36" s="2" t="s">
        <v>148</v>
      </c>
      <c r="G36" s="8" t="s">
        <v>56</v>
      </c>
      <c r="H36" s="6" t="s">
        <v>20</v>
      </c>
      <c r="I36" s="8" t="s">
        <v>21</v>
      </c>
      <c r="J36" s="15" t="s">
        <v>22</v>
      </c>
      <c r="K36" s="3" t="s">
        <v>18</v>
      </c>
      <c r="L36" s="6" t="s">
        <v>23</v>
      </c>
      <c r="M36" s="8" t="s">
        <v>24</v>
      </c>
      <c r="N36" s="2" t="s">
        <v>40</v>
      </c>
      <c r="O36" s="8">
        <v>6</v>
      </c>
      <c r="P36" s="2" t="s">
        <v>18</v>
      </c>
      <c r="Q36" s="8"/>
    </row>
    <row r="37" spans="1:17" ht="124" x14ac:dyDescent="0.25">
      <c r="A37" s="8">
        <v>32</v>
      </c>
      <c r="B37" s="6" t="s">
        <v>38</v>
      </c>
      <c r="C37" s="8" t="str">
        <f>HYPERLINK("http://data.overheid.nl/data/dataset/straatboom-den-haag","Straatboom Den Haag")</f>
        <v>Straatboom Den Haag</v>
      </c>
      <c r="D37" s="2" t="s">
        <v>147</v>
      </c>
      <c r="E37" s="8" t="s">
        <v>17</v>
      </c>
      <c r="F37" s="2" t="s">
        <v>148</v>
      </c>
      <c r="G37" s="8" t="s">
        <v>57</v>
      </c>
      <c r="H37" s="6" t="s">
        <v>20</v>
      </c>
      <c r="I37" s="8" t="s">
        <v>21</v>
      </c>
      <c r="J37" s="15" t="s">
        <v>22</v>
      </c>
      <c r="K37" s="3" t="s">
        <v>18</v>
      </c>
      <c r="L37" s="6" t="s">
        <v>23</v>
      </c>
      <c r="M37" s="8" t="s">
        <v>24</v>
      </c>
      <c r="N37" s="2" t="s">
        <v>40</v>
      </c>
      <c r="O37" s="8">
        <v>6</v>
      </c>
      <c r="P37" s="2" t="s">
        <v>18</v>
      </c>
      <c r="Q37" s="8"/>
    </row>
    <row r="38" spans="1:17" ht="124" x14ac:dyDescent="0.25">
      <c r="A38" s="8">
        <v>33</v>
      </c>
      <c r="B38" s="6" t="s">
        <v>38</v>
      </c>
      <c r="C38" s="8" t="str">
        <f>HYPERLINK("http://data.overheid.nl/data/dataset/stadsverwarming-dh2","Warmtenet mogelijke interessante afnemers Den Haag")</f>
        <v>Warmtenet mogelijke interessante afnemers Den Haag</v>
      </c>
      <c r="D38" s="2" t="s">
        <v>147</v>
      </c>
      <c r="E38" s="8" t="s">
        <v>17</v>
      </c>
      <c r="F38" s="2" t="s">
        <v>148</v>
      </c>
      <c r="G38" s="8" t="s">
        <v>58</v>
      </c>
      <c r="H38" s="6" t="s">
        <v>20</v>
      </c>
      <c r="I38" s="8" t="s">
        <v>21</v>
      </c>
      <c r="J38" s="15" t="s">
        <v>22</v>
      </c>
      <c r="K38" s="3" t="s">
        <v>18</v>
      </c>
      <c r="L38" s="6" t="s">
        <v>23</v>
      </c>
      <c r="M38" s="8" t="s">
        <v>24</v>
      </c>
      <c r="N38" s="2" t="s">
        <v>40</v>
      </c>
      <c r="O38" s="8">
        <v>6</v>
      </c>
      <c r="P38" s="2" t="s">
        <v>18</v>
      </c>
      <c r="Q38" s="8"/>
    </row>
    <row r="39" spans="1:17" ht="124" x14ac:dyDescent="0.25">
      <c r="A39" s="8">
        <v>34</v>
      </c>
      <c r="B39" s="6" t="s">
        <v>38</v>
      </c>
      <c r="C39" s="8" t="str">
        <f>HYPERLINK("http://data.overheid.nl/data/dataset/stadsverwarming-dh5","Warmtenet trace Den Haag")</f>
        <v>Warmtenet trace Den Haag</v>
      </c>
      <c r="D39" s="2" t="s">
        <v>147</v>
      </c>
      <c r="E39" s="8" t="s">
        <v>17</v>
      </c>
      <c r="F39" s="2" t="s">
        <v>148</v>
      </c>
      <c r="G39" s="8" t="s">
        <v>59</v>
      </c>
      <c r="H39" s="6" t="s">
        <v>20</v>
      </c>
      <c r="I39" s="8" t="s">
        <v>21</v>
      </c>
      <c r="J39" s="15" t="s">
        <v>22</v>
      </c>
      <c r="K39" s="3" t="s">
        <v>18</v>
      </c>
      <c r="L39" s="6" t="s">
        <v>23</v>
      </c>
      <c r="M39" s="8" t="s">
        <v>24</v>
      </c>
      <c r="N39" s="2" t="s">
        <v>40</v>
      </c>
      <c r="O39" s="8">
        <v>6</v>
      </c>
      <c r="P39" s="2" t="s">
        <v>18</v>
      </c>
      <c r="Q39" s="8"/>
    </row>
    <row r="40" spans="1:17" ht="124" x14ac:dyDescent="0.25">
      <c r="A40" s="8">
        <v>35</v>
      </c>
      <c r="B40" s="6" t="s">
        <v>38</v>
      </c>
      <c r="C40" s="8" t="str">
        <f>HYPERLINK("http://data.overheid.nl/data/dataset/stadsdeelkantoren-den-haag","Stadsdeelkantoren Den Haag")</f>
        <v>Stadsdeelkantoren Den Haag</v>
      </c>
      <c r="D40" s="2" t="s">
        <v>147</v>
      </c>
      <c r="E40" s="8" t="s">
        <v>17</v>
      </c>
      <c r="F40" s="2" t="s">
        <v>148</v>
      </c>
      <c r="G40" s="8" t="s">
        <v>60</v>
      </c>
      <c r="H40" s="6" t="s">
        <v>20</v>
      </c>
      <c r="I40" s="8" t="s">
        <v>21</v>
      </c>
      <c r="J40" s="15" t="s">
        <v>22</v>
      </c>
      <c r="K40" s="3" t="s">
        <v>18</v>
      </c>
      <c r="L40" s="6" t="s">
        <v>23</v>
      </c>
      <c r="M40" s="8" t="s">
        <v>24</v>
      </c>
      <c r="N40" s="2" t="s">
        <v>40</v>
      </c>
      <c r="O40" s="8">
        <v>6</v>
      </c>
      <c r="P40" s="2" t="s">
        <v>18</v>
      </c>
      <c r="Q40" s="8"/>
    </row>
    <row r="41" spans="1:17" ht="124" x14ac:dyDescent="0.25">
      <c r="A41" s="8">
        <v>36</v>
      </c>
      <c r="B41" s="6" t="s">
        <v>38</v>
      </c>
      <c r="C41" s="8" t="str">
        <f>HYPERLINK("http://data.overheid.nl/data/dataset/sporthallen-den-haag","Sporthallen Den Haag")</f>
        <v>Sporthallen Den Haag</v>
      </c>
      <c r="D41" s="2" t="s">
        <v>147</v>
      </c>
      <c r="E41" s="8" t="s">
        <v>17</v>
      </c>
      <c r="F41" s="2" t="s">
        <v>148</v>
      </c>
      <c r="G41" s="8" t="s">
        <v>61</v>
      </c>
      <c r="H41" s="6" t="s">
        <v>20</v>
      </c>
      <c r="I41" s="8" t="s">
        <v>21</v>
      </c>
      <c r="J41" s="15" t="s">
        <v>22</v>
      </c>
      <c r="K41" s="3" t="s">
        <v>18</v>
      </c>
      <c r="L41" s="6" t="s">
        <v>23</v>
      </c>
      <c r="M41" s="8" t="s">
        <v>24</v>
      </c>
      <c r="N41" s="2" t="s">
        <v>40</v>
      </c>
      <c r="O41" s="8">
        <v>6</v>
      </c>
      <c r="P41" s="2" t="s">
        <v>18</v>
      </c>
      <c r="Q41" s="8"/>
    </row>
    <row r="42" spans="1:17" ht="124" x14ac:dyDescent="0.25">
      <c r="A42" s="8">
        <v>37</v>
      </c>
      <c r="B42" s="6" t="s">
        <v>38</v>
      </c>
      <c r="C42" s="8" t="str">
        <f>HYPERLINK("http://data.overheid.nl/data/dataset/stadsboerderijen-den-haag","Stadsboerderijen Den Haag")</f>
        <v>Stadsboerderijen Den Haag</v>
      </c>
      <c r="D42" s="2" t="s">
        <v>147</v>
      </c>
      <c r="E42" s="8" t="s">
        <v>17</v>
      </c>
      <c r="F42" s="2" t="s">
        <v>148</v>
      </c>
      <c r="G42" s="8" t="s">
        <v>62</v>
      </c>
      <c r="H42" s="6" t="s">
        <v>20</v>
      </c>
      <c r="I42" s="8" t="s">
        <v>21</v>
      </c>
      <c r="J42" s="15" t="s">
        <v>22</v>
      </c>
      <c r="K42" s="3" t="s">
        <v>18</v>
      </c>
      <c r="L42" s="6" t="s">
        <v>23</v>
      </c>
      <c r="M42" s="8" t="s">
        <v>24</v>
      </c>
      <c r="N42" s="2" t="s">
        <v>40</v>
      </c>
      <c r="O42" s="8">
        <v>6</v>
      </c>
      <c r="P42" s="2" t="s">
        <v>18</v>
      </c>
      <c r="Q42" s="8"/>
    </row>
    <row r="43" spans="1:17" ht="124" x14ac:dyDescent="0.25">
      <c r="A43" s="8">
        <v>38</v>
      </c>
      <c r="B43" s="6" t="s">
        <v>38</v>
      </c>
      <c r="C43" s="8" t="str">
        <f>HYPERLINK("http://data.overheid.nl/data/dataset/stadsdeelgrens-den-haag","Stadsdeelgrens Den Haag")</f>
        <v>Stadsdeelgrens Den Haag</v>
      </c>
      <c r="D43" s="2" t="s">
        <v>147</v>
      </c>
      <c r="E43" s="8" t="s">
        <v>17</v>
      </c>
      <c r="F43" s="2" t="s">
        <v>148</v>
      </c>
      <c r="G43" s="8" t="s">
        <v>63</v>
      </c>
      <c r="H43" s="6" t="s">
        <v>20</v>
      </c>
      <c r="I43" s="8" t="s">
        <v>21</v>
      </c>
      <c r="J43" s="15" t="s">
        <v>22</v>
      </c>
      <c r="K43" s="3" t="s">
        <v>18</v>
      </c>
      <c r="L43" s="6" t="s">
        <v>23</v>
      </c>
      <c r="M43" s="8" t="s">
        <v>24</v>
      </c>
      <c r="N43" s="2" t="s">
        <v>40</v>
      </c>
      <c r="O43" s="8">
        <v>6</v>
      </c>
      <c r="P43" s="2" t="s">
        <v>18</v>
      </c>
      <c r="Q43" s="8"/>
    </row>
    <row r="44" spans="1:17" ht="139.5" x14ac:dyDescent="0.25">
      <c r="A44" s="8">
        <v>39</v>
      </c>
      <c r="B44" s="6" t="s">
        <v>38</v>
      </c>
      <c r="C44" s="8" t="str">
        <f>HYPERLINK("http://data.overheid.nl/data/dataset/speelvakken-den-haag","Speelvakken Den Haag")</f>
        <v>Speelvakken Den Haag</v>
      </c>
      <c r="D44" s="2" t="s">
        <v>147</v>
      </c>
      <c r="E44" s="8" t="s">
        <v>17</v>
      </c>
      <c r="F44" s="2" t="s">
        <v>148</v>
      </c>
      <c r="G44" s="8" t="s">
        <v>64</v>
      </c>
      <c r="H44" s="6" t="s">
        <v>20</v>
      </c>
      <c r="I44" s="8" t="s">
        <v>21</v>
      </c>
      <c r="J44" s="15" t="s">
        <v>22</v>
      </c>
      <c r="K44" s="3" t="s">
        <v>18</v>
      </c>
      <c r="L44" s="6" t="s">
        <v>23</v>
      </c>
      <c r="M44" s="8" t="s">
        <v>24</v>
      </c>
      <c r="N44" s="2" t="s">
        <v>40</v>
      </c>
      <c r="O44" s="8">
        <v>6</v>
      </c>
      <c r="P44" s="2" t="s">
        <v>18</v>
      </c>
      <c r="Q44" s="8"/>
    </row>
    <row r="45" spans="1:17" ht="217" x14ac:dyDescent="0.25">
      <c r="A45" s="8">
        <v>40</v>
      </c>
      <c r="B45" s="6" t="s">
        <v>38</v>
      </c>
      <c r="C45" s="8" t="str">
        <f>HYPERLINK("http://data.overheid.nl/data/dataset/ruimtelijke-kentallen-den-haag-2010","Ruimtelijke kentallen Den Haag 2010")</f>
        <v>Ruimtelijke kentallen Den Haag 2010</v>
      </c>
      <c r="D45" s="2" t="s">
        <v>147</v>
      </c>
      <c r="E45" s="8" t="s">
        <v>17</v>
      </c>
      <c r="F45" s="2" t="s">
        <v>148</v>
      </c>
      <c r="G45" s="8" t="s">
        <v>65</v>
      </c>
      <c r="H45" s="6" t="s">
        <v>20</v>
      </c>
      <c r="I45" s="8" t="s">
        <v>21</v>
      </c>
      <c r="J45" s="15" t="s">
        <v>22</v>
      </c>
      <c r="K45" s="3" t="s">
        <v>18</v>
      </c>
      <c r="L45" s="6" t="s">
        <v>23</v>
      </c>
      <c r="M45" s="8" t="s">
        <v>24</v>
      </c>
      <c r="N45" s="2" t="s">
        <v>40</v>
      </c>
      <c r="O45" s="8">
        <v>6</v>
      </c>
      <c r="P45" s="2" t="s">
        <v>18</v>
      </c>
      <c r="Q45" s="8"/>
    </row>
    <row r="46" spans="1:17" ht="124" x14ac:dyDescent="0.25">
      <c r="A46" s="8">
        <v>41</v>
      </c>
      <c r="B46" s="6" t="s">
        <v>38</v>
      </c>
      <c r="C46" s="8" t="str">
        <f>HYPERLINK("http://data.overheid.nl/data/dataset/riothermie-panden200m","Persleidingen riolering Den Haag")</f>
        <v>Persleidingen riolering Den Haag</v>
      </c>
      <c r="D46" s="2" t="s">
        <v>147</v>
      </c>
      <c r="E46" s="8" t="s">
        <v>17</v>
      </c>
      <c r="F46" s="2" t="s">
        <v>148</v>
      </c>
      <c r="G46" s="8" t="s">
        <v>66</v>
      </c>
      <c r="H46" s="6" t="s">
        <v>20</v>
      </c>
      <c r="I46" s="8" t="s">
        <v>21</v>
      </c>
      <c r="J46" s="15" t="s">
        <v>22</v>
      </c>
      <c r="K46" s="3" t="s">
        <v>18</v>
      </c>
      <c r="L46" s="6" t="s">
        <v>23</v>
      </c>
      <c r="M46" s="8" t="s">
        <v>24</v>
      </c>
      <c r="N46" s="2" t="s">
        <v>40</v>
      </c>
      <c r="O46" s="8">
        <v>6</v>
      </c>
      <c r="P46" s="2" t="s">
        <v>18</v>
      </c>
      <c r="Q46" s="8"/>
    </row>
    <row r="47" spans="1:17" ht="93" x14ac:dyDescent="0.25">
      <c r="A47" s="8">
        <v>42</v>
      </c>
      <c r="B47" s="6" t="s">
        <v>38</v>
      </c>
      <c r="C47" s="8" t="str">
        <f>HYPERLINK("http://data.overheid.nl/data/dataset/rioolgemaal","Rioolgemaal Kaartlaag Riolering Den Haag, Delft,")</f>
        <v>Rioolgemaal Kaartlaag Riolering Den Haag, Delft,</v>
      </c>
      <c r="D47" s="2" t="s">
        <v>147</v>
      </c>
      <c r="E47" s="8" t="s">
        <v>17</v>
      </c>
      <c r="F47" s="2" t="s">
        <v>148</v>
      </c>
      <c r="G47" s="8" t="s">
        <v>67</v>
      </c>
      <c r="H47" s="6" t="s">
        <v>20</v>
      </c>
      <c r="I47" s="8" t="s">
        <v>21</v>
      </c>
      <c r="J47" s="15" t="s">
        <v>22</v>
      </c>
      <c r="K47" s="3" t="s">
        <v>18</v>
      </c>
      <c r="L47" s="6" t="s">
        <v>23</v>
      </c>
      <c r="M47" s="8" t="s">
        <v>24</v>
      </c>
      <c r="N47" s="2" t="s">
        <v>40</v>
      </c>
      <c r="O47" s="8">
        <v>6</v>
      </c>
      <c r="P47" s="2" t="s">
        <v>18</v>
      </c>
      <c r="Q47" s="8"/>
    </row>
    <row r="48" spans="1:17" ht="93" x14ac:dyDescent="0.25">
      <c r="A48" s="8">
        <v>43</v>
      </c>
      <c r="B48" s="6" t="s">
        <v>38</v>
      </c>
      <c r="C48" s="8" t="str">
        <f>HYPERLINK("http://data.overheid.nl/data/dataset/rioolput","Rioolput Den Haag, Delft,Pijnacker-Nootdorp, Leidschendam-Voorburg")</f>
        <v>Rioolput Den Haag, Delft,Pijnacker-Nootdorp, Leidschendam-Voorburg</v>
      </c>
      <c r="D48" s="2" t="s">
        <v>147</v>
      </c>
      <c r="E48" s="8" t="s">
        <v>17</v>
      </c>
      <c r="F48" s="2" t="s">
        <v>148</v>
      </c>
      <c r="G48" s="8" t="s">
        <v>68</v>
      </c>
      <c r="H48" s="6" t="s">
        <v>20</v>
      </c>
      <c r="I48" s="8" t="s">
        <v>21</v>
      </c>
      <c r="J48" s="15" t="s">
        <v>22</v>
      </c>
      <c r="K48" s="3" t="s">
        <v>18</v>
      </c>
      <c r="L48" s="6" t="s">
        <v>23</v>
      </c>
      <c r="M48" s="8" t="s">
        <v>24</v>
      </c>
      <c r="N48" s="2" t="s">
        <v>40</v>
      </c>
      <c r="O48" s="8">
        <v>6</v>
      </c>
      <c r="P48" s="2" t="s">
        <v>18</v>
      </c>
      <c r="Q48" s="8"/>
    </row>
    <row r="49" spans="1:17" ht="77.5" x14ac:dyDescent="0.25">
      <c r="A49" s="8">
        <v>44</v>
      </c>
      <c r="B49" s="6" t="s">
        <v>38</v>
      </c>
      <c r="C49" s="8" t="str">
        <f>HYPERLINK("http://data.overheid.nl/data/dataset/riolering-lijn","Riolering lijn Den Haag, Delft, Pijnacker-Nootdorp, Leidschendam-Voorburg")</f>
        <v>Riolering lijn Den Haag, Delft, Pijnacker-Nootdorp, Leidschendam-Voorburg</v>
      </c>
      <c r="D49" s="2" t="s">
        <v>147</v>
      </c>
      <c r="E49" s="3" t="s">
        <v>18</v>
      </c>
      <c r="F49" s="2" t="s">
        <v>148</v>
      </c>
      <c r="G49" s="8" t="s">
        <v>69</v>
      </c>
      <c r="H49" s="6" t="s">
        <v>20</v>
      </c>
      <c r="I49" s="8" t="s">
        <v>21</v>
      </c>
      <c r="J49" s="15" t="s">
        <v>22</v>
      </c>
      <c r="K49" s="3" t="s">
        <v>18</v>
      </c>
      <c r="L49" s="6" t="s">
        <v>23</v>
      </c>
      <c r="M49" s="8" t="s">
        <v>24</v>
      </c>
      <c r="N49" s="2" t="s">
        <v>40</v>
      </c>
      <c r="O49" s="8">
        <v>6</v>
      </c>
      <c r="P49" s="2" t="s">
        <v>18</v>
      </c>
      <c r="Q49" s="8"/>
    </row>
    <row r="50" spans="1:17" ht="93" x14ac:dyDescent="0.25">
      <c r="A50" s="8">
        <v>45</v>
      </c>
      <c r="B50" s="6" t="s">
        <v>38</v>
      </c>
      <c r="C50" s="8" t="str">
        <f>HYPERLINK("http://data.overheid.nl/data/dataset/riolering-punt","Riolering punt Den Haag, Delft, Pijnacker-Nootdorp, Leidschendam-Voorburg")</f>
        <v>Riolering punt Den Haag, Delft, Pijnacker-Nootdorp, Leidschendam-Voorburg</v>
      </c>
      <c r="D50" s="2" t="s">
        <v>147</v>
      </c>
      <c r="E50" s="8" t="s">
        <v>17</v>
      </c>
      <c r="F50" s="2" t="s">
        <v>148</v>
      </c>
      <c r="G50" s="8" t="s">
        <v>70</v>
      </c>
      <c r="H50" s="6" t="s">
        <v>20</v>
      </c>
      <c r="I50" s="8" t="s">
        <v>21</v>
      </c>
      <c r="J50" s="15" t="s">
        <v>22</v>
      </c>
      <c r="K50" s="3" t="s">
        <v>18</v>
      </c>
      <c r="L50" s="6" t="s">
        <v>23</v>
      </c>
      <c r="M50" s="8" t="s">
        <v>24</v>
      </c>
      <c r="N50" s="2" t="s">
        <v>40</v>
      </c>
      <c r="O50" s="8">
        <v>6</v>
      </c>
      <c r="P50" s="2" t="s">
        <v>18</v>
      </c>
      <c r="Q50" s="8"/>
    </row>
    <row r="51" spans="1:17" ht="139.5" x14ac:dyDescent="0.25">
      <c r="A51" s="8">
        <v>46</v>
      </c>
      <c r="B51" s="6" t="s">
        <v>38</v>
      </c>
      <c r="C51" s="8" t="str">
        <f>HYPERLINK("http://data.overheid.nl/data/dataset/register-wet-kenbaarheid-publiekrechtelijke-beperkingen-den-haag","Register Wet Kenbaarheid Publiekrechtelijke Beperkingen Den Haag")</f>
        <v>Register Wet Kenbaarheid Publiekrechtelijke Beperkingen Den Haag</v>
      </c>
      <c r="D51" s="2" t="s">
        <v>147</v>
      </c>
      <c r="E51" s="8" t="s">
        <v>17</v>
      </c>
      <c r="F51" s="2" t="s">
        <v>148</v>
      </c>
      <c r="G51" s="8" t="s">
        <v>71</v>
      </c>
      <c r="H51" s="6" t="s">
        <v>20</v>
      </c>
      <c r="I51" s="8" t="s">
        <v>21</v>
      </c>
      <c r="J51" s="15" t="s">
        <v>22</v>
      </c>
      <c r="K51" s="3" t="s">
        <v>18</v>
      </c>
      <c r="L51" s="6" t="s">
        <v>23</v>
      </c>
      <c r="M51" s="8" t="s">
        <v>24</v>
      </c>
      <c r="N51" s="2" t="s">
        <v>40</v>
      </c>
      <c r="O51" s="8">
        <v>6</v>
      </c>
      <c r="P51" s="2" t="s">
        <v>18</v>
      </c>
      <c r="Q51" s="8"/>
    </row>
    <row r="52" spans="1:17" ht="108.5" x14ac:dyDescent="0.25">
      <c r="A52" s="8">
        <v>47</v>
      </c>
      <c r="B52" s="6" t="s">
        <v>38</v>
      </c>
      <c r="C52" s="8" t="str">
        <f>HYPERLINK("http://data.overheid.nl/data/dataset/politiebureaus-den-haag","Politiebureaus Den Haag")</f>
        <v>Politiebureaus Den Haag</v>
      </c>
      <c r="D52" s="2" t="s">
        <v>147</v>
      </c>
      <c r="E52" s="8" t="s">
        <v>17</v>
      </c>
      <c r="F52" s="2" t="s">
        <v>148</v>
      </c>
      <c r="G52" s="8" t="s">
        <v>72</v>
      </c>
      <c r="H52" s="6" t="s">
        <v>20</v>
      </c>
      <c r="I52" s="8" t="s">
        <v>21</v>
      </c>
      <c r="J52" s="15" t="s">
        <v>22</v>
      </c>
      <c r="K52" s="3" t="s">
        <v>18</v>
      </c>
      <c r="L52" s="6" t="s">
        <v>23</v>
      </c>
      <c r="M52" s="8" t="s">
        <v>24</v>
      </c>
      <c r="N52" s="2" t="s">
        <v>40</v>
      </c>
      <c r="O52" s="8">
        <v>6</v>
      </c>
      <c r="P52" s="2" t="s">
        <v>18</v>
      </c>
      <c r="Q52" s="8"/>
    </row>
    <row r="53" spans="1:17" ht="124" x14ac:dyDescent="0.25">
      <c r="A53" s="8">
        <v>48</v>
      </c>
      <c r="B53" s="6" t="s">
        <v>38</v>
      </c>
      <c r="C53" s="8" t="str">
        <f>HYPERLINK("http://data.overheid.nl/data/dataset/parkeerterreinen-den-haag","Parkeerterreinen Den Haag")</f>
        <v>Parkeerterreinen Den Haag</v>
      </c>
      <c r="D53" s="2" t="s">
        <v>147</v>
      </c>
      <c r="E53" s="8" t="s">
        <v>17</v>
      </c>
      <c r="F53" s="2" t="s">
        <v>148</v>
      </c>
      <c r="G53" s="8" t="s">
        <v>73</v>
      </c>
      <c r="H53" s="6" t="s">
        <v>20</v>
      </c>
      <c r="I53" s="8" t="s">
        <v>21</v>
      </c>
      <c r="J53" s="15" t="s">
        <v>22</v>
      </c>
      <c r="K53" s="3" t="s">
        <v>18</v>
      </c>
      <c r="L53" s="6" t="s">
        <v>23</v>
      </c>
      <c r="M53" s="8" t="s">
        <v>24</v>
      </c>
      <c r="N53" s="2" t="s">
        <v>40</v>
      </c>
      <c r="O53" s="8">
        <v>6</v>
      </c>
      <c r="P53" s="2" t="s">
        <v>18</v>
      </c>
      <c r="Q53" s="8"/>
    </row>
    <row r="54" spans="1:17" ht="124" x14ac:dyDescent="0.25">
      <c r="A54" s="8">
        <v>49</v>
      </c>
      <c r="B54" s="6" t="s">
        <v>38</v>
      </c>
      <c r="C54" s="8" t="str">
        <f>HYPERLINK("http://data.overheid.nl/data/dataset/parkeergarages-den-haag","Parkeergarages Den Haag")</f>
        <v>Parkeergarages Den Haag</v>
      </c>
      <c r="D54" s="2" t="s">
        <v>147</v>
      </c>
      <c r="E54" s="8" t="s">
        <v>17</v>
      </c>
      <c r="F54" s="2" t="s">
        <v>148</v>
      </c>
      <c r="G54" s="8" t="s">
        <v>74</v>
      </c>
      <c r="H54" s="6" t="s">
        <v>20</v>
      </c>
      <c r="I54" s="8" t="s">
        <v>21</v>
      </c>
      <c r="J54" s="15" t="s">
        <v>22</v>
      </c>
      <c r="K54" s="3" t="s">
        <v>18</v>
      </c>
      <c r="L54" s="6" t="s">
        <v>23</v>
      </c>
      <c r="M54" s="8" t="s">
        <v>24</v>
      </c>
      <c r="N54" s="2" t="s">
        <v>40</v>
      </c>
      <c r="O54" s="8">
        <v>6</v>
      </c>
      <c r="P54" s="2" t="s">
        <v>18</v>
      </c>
      <c r="Q54" s="8"/>
    </row>
    <row r="55" spans="1:17" ht="124" x14ac:dyDescent="0.25">
      <c r="A55" s="8">
        <v>50</v>
      </c>
      <c r="B55" s="6" t="s">
        <v>38</v>
      </c>
      <c r="C55" s="8" t="str">
        <f>HYPERLINK("http://data.overheid.nl/data/dataset/park-amp-ride-den-haag","Park &amp; Ride Den Haag")</f>
        <v>Park &amp; Ride Den Haag</v>
      </c>
      <c r="D55" s="2" t="s">
        <v>147</v>
      </c>
      <c r="E55" s="8" t="s">
        <v>17</v>
      </c>
      <c r="F55" s="2" t="s">
        <v>148</v>
      </c>
      <c r="G55" s="8" t="s">
        <v>75</v>
      </c>
      <c r="H55" s="6" t="s">
        <v>20</v>
      </c>
      <c r="I55" s="8" t="s">
        <v>21</v>
      </c>
      <c r="J55" s="15" t="s">
        <v>22</v>
      </c>
      <c r="K55" s="3" t="s">
        <v>18</v>
      </c>
      <c r="L55" s="6" t="s">
        <v>23</v>
      </c>
      <c r="M55" s="8" t="s">
        <v>24</v>
      </c>
      <c r="N55" s="2" t="s">
        <v>40</v>
      </c>
      <c r="O55" s="8">
        <v>6</v>
      </c>
      <c r="P55" s="2" t="s">
        <v>18</v>
      </c>
      <c r="Q55" s="8"/>
    </row>
    <row r="56" spans="1:17" ht="248" x14ac:dyDescent="0.25">
      <c r="A56" s="8">
        <v>51</v>
      </c>
      <c r="B56" s="6" t="s">
        <v>38</v>
      </c>
      <c r="C56" s="8" t="str">
        <f>HYPERLINK("http://data.overheid.nl/data/dataset/orac-den-haag","ORAC Den Haag")</f>
        <v>ORAC Den Haag</v>
      </c>
      <c r="D56" s="2" t="s">
        <v>147</v>
      </c>
      <c r="E56" s="8" t="s">
        <v>17</v>
      </c>
      <c r="F56" s="2" t="s">
        <v>148</v>
      </c>
      <c r="G56" s="8" t="s">
        <v>76</v>
      </c>
      <c r="H56" s="6" t="s">
        <v>20</v>
      </c>
      <c r="I56" s="8" t="s">
        <v>21</v>
      </c>
      <c r="J56" s="15" t="s">
        <v>22</v>
      </c>
      <c r="K56" s="3" t="s">
        <v>18</v>
      </c>
      <c r="L56" s="6" t="s">
        <v>23</v>
      </c>
      <c r="M56" s="8" t="s">
        <v>24</v>
      </c>
      <c r="N56" s="2" t="s">
        <v>40</v>
      </c>
      <c r="O56" s="8">
        <v>6</v>
      </c>
      <c r="P56" s="2" t="s">
        <v>18</v>
      </c>
      <c r="Q56" s="8"/>
    </row>
    <row r="57" spans="1:17" ht="108.5" x14ac:dyDescent="0.25">
      <c r="A57" s="8">
        <v>52</v>
      </c>
      <c r="B57" s="6" t="s">
        <v>38</v>
      </c>
      <c r="C57" s="8" t="str">
        <f>HYPERLINK("http://data.overheid.nl/data/dataset/ondergrond-speeltoestellen-den-haag","Ondergrond Speeltoestellen Den Haag")</f>
        <v>Ondergrond Speeltoestellen Den Haag</v>
      </c>
      <c r="D57" s="2" t="s">
        <v>147</v>
      </c>
      <c r="E57" s="8" t="s">
        <v>17</v>
      </c>
      <c r="F57" s="2" t="s">
        <v>148</v>
      </c>
      <c r="G57" s="8" t="s">
        <v>77</v>
      </c>
      <c r="H57" s="6" t="s">
        <v>20</v>
      </c>
      <c r="I57" s="8" t="s">
        <v>21</v>
      </c>
      <c r="J57" s="15" t="s">
        <v>22</v>
      </c>
      <c r="K57" s="3" t="s">
        <v>18</v>
      </c>
      <c r="L57" s="6" t="s">
        <v>23</v>
      </c>
      <c r="M57" s="8" t="s">
        <v>24</v>
      </c>
      <c r="N57" s="2" t="s">
        <v>40</v>
      </c>
      <c r="O57" s="8">
        <v>6</v>
      </c>
      <c r="P57" s="2" t="s">
        <v>18</v>
      </c>
      <c r="Q57" s="8"/>
    </row>
    <row r="58" spans="1:17" ht="263.5" x14ac:dyDescent="0.25">
      <c r="A58" s="8">
        <v>53</v>
      </c>
      <c r="B58" s="6" t="s">
        <v>38</v>
      </c>
      <c r="C58" s="8" t="str">
        <f>HYPERLINK("http://data.overheid.nl/data/dataset/ondergrondse-glascontainers-wit-den-haag","Ondergrondse glascontainers wit Den Haag")</f>
        <v>Ondergrondse glascontainers wit Den Haag</v>
      </c>
      <c r="D58" s="2" t="s">
        <v>147</v>
      </c>
      <c r="E58" s="8" t="s">
        <v>17</v>
      </c>
      <c r="F58" s="2" t="s">
        <v>148</v>
      </c>
      <c r="G58" s="8" t="s">
        <v>78</v>
      </c>
      <c r="H58" s="6" t="s">
        <v>20</v>
      </c>
      <c r="I58" s="8" t="s">
        <v>21</v>
      </c>
      <c r="J58" s="15" t="s">
        <v>22</v>
      </c>
      <c r="K58" s="3" t="s">
        <v>18</v>
      </c>
      <c r="L58" s="6" t="s">
        <v>23</v>
      </c>
      <c r="M58" s="8" t="s">
        <v>24</v>
      </c>
      <c r="N58" s="2" t="s">
        <v>40</v>
      </c>
      <c r="O58" s="8">
        <v>6</v>
      </c>
      <c r="P58" s="2" t="s">
        <v>18</v>
      </c>
      <c r="Q58" s="8"/>
    </row>
    <row r="59" spans="1:17" ht="263.5" x14ac:dyDescent="0.25">
      <c r="A59" s="8">
        <v>54</v>
      </c>
      <c r="B59" s="6" t="s">
        <v>38</v>
      </c>
      <c r="C59" s="8" t="str">
        <f>HYPERLINK("http://data.overheid.nl/data/dataset/ondergrondse-glascontainers-bont-den-haag","Ondergrondse glascontainers bont Den Haag")</f>
        <v>Ondergrondse glascontainers bont Den Haag</v>
      </c>
      <c r="D59" s="2" t="s">
        <v>147</v>
      </c>
      <c r="E59" s="8" t="s">
        <v>17</v>
      </c>
      <c r="F59" s="2" t="s">
        <v>148</v>
      </c>
      <c r="G59" s="8" t="s">
        <v>79</v>
      </c>
      <c r="H59" s="6" t="s">
        <v>20</v>
      </c>
      <c r="I59" s="8" t="s">
        <v>21</v>
      </c>
      <c r="J59" s="15" t="s">
        <v>22</v>
      </c>
      <c r="K59" s="3" t="s">
        <v>18</v>
      </c>
      <c r="L59" s="6" t="s">
        <v>23</v>
      </c>
      <c r="M59" s="8" t="s">
        <v>24</v>
      </c>
      <c r="N59" s="2" t="s">
        <v>40</v>
      </c>
      <c r="O59" s="8">
        <v>6</v>
      </c>
      <c r="P59" s="2" t="s">
        <v>18</v>
      </c>
      <c r="Q59" s="8"/>
    </row>
    <row r="60" spans="1:17" ht="248" x14ac:dyDescent="0.25">
      <c r="A60" s="8">
        <v>55</v>
      </c>
      <c r="B60" s="6" t="s">
        <v>38</v>
      </c>
      <c r="C60" s="8" t="str">
        <f>HYPERLINK("http://data.overheid.nl/data/dataset/ondergrondse-textielcontainers-den-haag","Ondergrondse textielcontainers Den Haag")</f>
        <v>Ondergrondse textielcontainers Den Haag</v>
      </c>
      <c r="D60" s="2" t="s">
        <v>147</v>
      </c>
      <c r="E60" s="8" t="s">
        <v>17</v>
      </c>
      <c r="F60" s="2" t="s">
        <v>148</v>
      </c>
      <c r="G60" s="8" t="s">
        <v>80</v>
      </c>
      <c r="H60" s="6" t="s">
        <v>20</v>
      </c>
      <c r="I60" s="8" t="s">
        <v>21</v>
      </c>
      <c r="J60" s="15" t="s">
        <v>22</v>
      </c>
      <c r="K60" s="3" t="s">
        <v>18</v>
      </c>
      <c r="L60" s="6" t="s">
        <v>23</v>
      </c>
      <c r="M60" s="8" t="s">
        <v>24</v>
      </c>
      <c r="N60" s="2" t="s">
        <v>40</v>
      </c>
      <c r="O60" s="8">
        <v>6</v>
      </c>
      <c r="P60" s="2" t="s">
        <v>18</v>
      </c>
      <c r="Q60" s="8"/>
    </row>
    <row r="61" spans="1:17" ht="263.5" x14ac:dyDescent="0.25">
      <c r="A61" s="8">
        <v>56</v>
      </c>
      <c r="B61" s="6" t="s">
        <v>38</v>
      </c>
      <c r="C61" s="8" t="str">
        <f>HYPERLINK("http://data.overheid.nl/data/dataset/ondergrondse-papiercontainers-den-haag","Ondergrondse papiercontainers Den Haag")</f>
        <v>Ondergrondse papiercontainers Den Haag</v>
      </c>
      <c r="D61" s="2" t="s">
        <v>147</v>
      </c>
      <c r="E61" s="8" t="s">
        <v>17</v>
      </c>
      <c r="F61" s="2" t="s">
        <v>148</v>
      </c>
      <c r="G61" s="8" t="s">
        <v>81</v>
      </c>
      <c r="H61" s="6" t="s">
        <v>20</v>
      </c>
      <c r="I61" s="8" t="s">
        <v>21</v>
      </c>
      <c r="J61" s="15" t="s">
        <v>22</v>
      </c>
      <c r="K61" s="3" t="s">
        <v>18</v>
      </c>
      <c r="L61" s="6" t="s">
        <v>23</v>
      </c>
      <c r="M61" s="8" t="s">
        <v>24</v>
      </c>
      <c r="N61" s="2" t="s">
        <v>40</v>
      </c>
      <c r="O61" s="8">
        <v>6</v>
      </c>
      <c r="P61" s="2" t="s">
        <v>18</v>
      </c>
      <c r="Q61" s="8"/>
    </row>
    <row r="62" spans="1:17" ht="263.5" x14ac:dyDescent="0.25">
      <c r="A62" s="8">
        <v>57</v>
      </c>
      <c r="B62" s="6" t="s">
        <v>38</v>
      </c>
      <c r="C62" s="8" t="str">
        <f>HYPERLINK("http://data.overheid.nl/data/dataset/ondergrondse-gft-container-den-haag","Ondergrondse GFT container Den Haag")</f>
        <v>Ondergrondse GFT container Den Haag</v>
      </c>
      <c r="D62" s="2" t="s">
        <v>147</v>
      </c>
      <c r="E62" s="8" t="s">
        <v>17</v>
      </c>
      <c r="F62" s="2" t="s">
        <v>148</v>
      </c>
      <c r="G62" s="8" t="s">
        <v>82</v>
      </c>
      <c r="H62" s="6" t="s">
        <v>20</v>
      </c>
      <c r="I62" s="8" t="s">
        <v>21</v>
      </c>
      <c r="J62" s="15" t="s">
        <v>22</v>
      </c>
      <c r="K62" s="3" t="s">
        <v>18</v>
      </c>
      <c r="L62" s="6" t="s">
        <v>23</v>
      </c>
      <c r="M62" s="8" t="s">
        <v>24</v>
      </c>
      <c r="N62" s="2" t="s">
        <v>40</v>
      </c>
      <c r="O62" s="8">
        <v>6</v>
      </c>
      <c r="P62" s="2" t="s">
        <v>18</v>
      </c>
      <c r="Q62" s="8"/>
    </row>
    <row r="63" spans="1:17" ht="248" x14ac:dyDescent="0.25">
      <c r="A63" s="8">
        <v>58</v>
      </c>
      <c r="B63" s="6" t="s">
        <v>38</v>
      </c>
      <c r="C63" s="8" t="str">
        <f>HYPERLINK("http://data.overheid.nl/data/dataset/ondergrondse-elektrobak-den-haag","Ondergrondse elektrobak Den Haag")</f>
        <v>Ondergrondse elektrobak Den Haag</v>
      </c>
      <c r="D63" s="2" t="s">
        <v>147</v>
      </c>
      <c r="E63" s="8" t="s">
        <v>17</v>
      </c>
      <c r="F63" s="2" t="s">
        <v>148</v>
      </c>
      <c r="G63" s="8" t="s">
        <v>83</v>
      </c>
      <c r="H63" s="6" t="s">
        <v>20</v>
      </c>
      <c r="I63" s="8" t="s">
        <v>21</v>
      </c>
      <c r="J63" s="15" t="s">
        <v>22</v>
      </c>
      <c r="K63" s="3" t="s">
        <v>18</v>
      </c>
      <c r="L63" s="6" t="s">
        <v>23</v>
      </c>
      <c r="M63" s="8" t="s">
        <v>24</v>
      </c>
      <c r="N63" s="2" t="s">
        <v>40</v>
      </c>
      <c r="O63" s="8">
        <v>6</v>
      </c>
      <c r="P63" s="2" t="s">
        <v>18</v>
      </c>
      <c r="Q63" s="8"/>
    </row>
    <row r="64" spans="1:17" ht="124" x14ac:dyDescent="0.25">
      <c r="A64" s="8">
        <v>59</v>
      </c>
      <c r="B64" s="6" t="s">
        <v>38</v>
      </c>
      <c r="C64" s="8" t="str">
        <f>HYPERLINK("http://data.overheid.nl/data/dataset/musea-den-haag","Musea Den Haag")</f>
        <v>Musea Den Haag</v>
      </c>
      <c r="D64" s="2" t="s">
        <v>147</v>
      </c>
      <c r="E64" s="8" t="s">
        <v>17</v>
      </c>
      <c r="F64" s="2" t="s">
        <v>148</v>
      </c>
      <c r="G64" s="8" t="s">
        <v>84</v>
      </c>
      <c r="H64" s="6" t="s">
        <v>20</v>
      </c>
      <c r="I64" s="8" t="s">
        <v>21</v>
      </c>
      <c r="J64" s="15" t="s">
        <v>22</v>
      </c>
      <c r="K64" s="3" t="s">
        <v>18</v>
      </c>
      <c r="L64" s="6" t="s">
        <v>23</v>
      </c>
      <c r="M64" s="8" t="s">
        <v>24</v>
      </c>
      <c r="N64" s="2" t="s">
        <v>40</v>
      </c>
      <c r="O64" s="8">
        <v>6</v>
      </c>
      <c r="P64" s="2" t="s">
        <v>18</v>
      </c>
      <c r="Q64" s="8"/>
    </row>
    <row r="65" spans="1:17" ht="124" x14ac:dyDescent="0.25">
      <c r="A65" s="8">
        <v>60</v>
      </c>
      <c r="B65" s="6" t="s">
        <v>38</v>
      </c>
      <c r="C65" s="8" t="str">
        <f>HYPERLINK("http://data.overheid.nl/data/dataset/monumentale-bomen-gemeente-den-haag","Monumentale bomen gemeente Den Haag")</f>
        <v>Monumentale bomen gemeente Den Haag</v>
      </c>
      <c r="D65" s="2" t="s">
        <v>147</v>
      </c>
      <c r="E65" s="8" t="s">
        <v>17</v>
      </c>
      <c r="F65" s="2" t="s">
        <v>148</v>
      </c>
      <c r="G65" s="8" t="s">
        <v>85</v>
      </c>
      <c r="H65" s="6" t="s">
        <v>20</v>
      </c>
      <c r="I65" s="8" t="s">
        <v>21</v>
      </c>
      <c r="J65" s="15" t="s">
        <v>22</v>
      </c>
      <c r="K65" s="3" t="s">
        <v>18</v>
      </c>
      <c r="L65" s="6" t="s">
        <v>23</v>
      </c>
      <c r="M65" s="8" t="s">
        <v>24</v>
      </c>
      <c r="N65" s="2" t="s">
        <v>40</v>
      </c>
      <c r="O65" s="8">
        <v>6</v>
      </c>
      <c r="P65" s="2" t="s">
        <v>18</v>
      </c>
      <c r="Q65" s="8"/>
    </row>
    <row r="66" spans="1:17" ht="124" x14ac:dyDescent="0.25">
      <c r="A66" s="8">
        <v>61</v>
      </c>
      <c r="B66" s="6" t="s">
        <v>38</v>
      </c>
      <c r="C66" s="8" t="str">
        <f>HYPERLINK("http://data.overheid.nl/data/dataset/monumentale-bomen-particulier-den-haag","Monumentale bomen particulier Den Haag")</f>
        <v>Monumentale bomen particulier Den Haag</v>
      </c>
      <c r="D66" s="2" t="s">
        <v>147</v>
      </c>
      <c r="E66" s="8" t="s">
        <v>17</v>
      </c>
      <c r="F66" s="2" t="s">
        <v>148</v>
      </c>
      <c r="G66" s="8" t="s">
        <v>86</v>
      </c>
      <c r="H66" s="6" t="s">
        <v>20</v>
      </c>
      <c r="I66" s="8" t="s">
        <v>21</v>
      </c>
      <c r="J66" s="15" t="s">
        <v>22</v>
      </c>
      <c r="K66" s="3" t="s">
        <v>18</v>
      </c>
      <c r="L66" s="6" t="s">
        <v>23</v>
      </c>
      <c r="M66" s="8" t="s">
        <v>24</v>
      </c>
      <c r="N66" s="2" t="s">
        <v>40</v>
      </c>
      <c r="O66" s="8">
        <v>6</v>
      </c>
      <c r="P66" s="2" t="s">
        <v>18</v>
      </c>
      <c r="Q66" s="8"/>
    </row>
    <row r="67" spans="1:17" ht="248" x14ac:dyDescent="0.25">
      <c r="A67" s="8">
        <v>62</v>
      </c>
      <c r="B67" s="6" t="s">
        <v>38</v>
      </c>
      <c r="C67" s="8" t="str">
        <f>HYPERLINK("http://data.overheid.nl/data/dataset/milieuzone-den-haag","Milieuzone Den Haag")</f>
        <v>Milieuzone Den Haag</v>
      </c>
      <c r="D67" s="2" t="s">
        <v>147</v>
      </c>
      <c r="E67" s="8" t="s">
        <v>17</v>
      </c>
      <c r="F67" s="2" t="s">
        <v>148</v>
      </c>
      <c r="G67" s="8" t="s">
        <v>87</v>
      </c>
      <c r="H67" s="6" t="s">
        <v>20</v>
      </c>
      <c r="I67" s="8" t="s">
        <v>21</v>
      </c>
      <c r="J67" s="15" t="s">
        <v>22</v>
      </c>
      <c r="K67" s="3" t="s">
        <v>18</v>
      </c>
      <c r="L67" s="6" t="s">
        <v>23</v>
      </c>
      <c r="M67" s="8" t="s">
        <v>24</v>
      </c>
      <c r="N67" s="2" t="s">
        <v>40</v>
      </c>
      <c r="O67" s="8">
        <v>6</v>
      </c>
      <c r="P67" s="2" t="s">
        <v>18</v>
      </c>
      <c r="Q67" s="8"/>
    </row>
    <row r="68" spans="1:17" ht="124" x14ac:dyDescent="0.25">
      <c r="A68" s="8">
        <v>63</v>
      </c>
      <c r="B68" s="6" t="s">
        <v>38</v>
      </c>
      <c r="C68" s="8" t="str">
        <f>HYPERLINK("http://data.overheid.nl/data/dataset/meldingen-openbare-ruimte-den-haag","Meldingen Openbare Ruimte Den Haag")</f>
        <v>Meldingen Openbare Ruimte Den Haag</v>
      </c>
      <c r="D68" s="2" t="s">
        <v>147</v>
      </c>
      <c r="E68" s="8" t="s">
        <v>17</v>
      </c>
      <c r="F68" s="2" t="s">
        <v>148</v>
      </c>
      <c r="G68" s="8" t="s">
        <v>88</v>
      </c>
      <c r="H68" s="6" t="s">
        <v>20</v>
      </c>
      <c r="I68" s="8" t="s">
        <v>21</v>
      </c>
      <c r="J68" s="15" t="s">
        <v>22</v>
      </c>
      <c r="K68" s="3" t="s">
        <v>18</v>
      </c>
      <c r="L68" s="6" t="s">
        <v>23</v>
      </c>
      <c r="M68" s="8" t="s">
        <v>24</v>
      </c>
      <c r="N68" s="2" t="s">
        <v>40</v>
      </c>
      <c r="O68" s="8">
        <v>6</v>
      </c>
      <c r="P68" s="2" t="s">
        <v>18</v>
      </c>
      <c r="Q68" s="8"/>
    </row>
    <row r="69" spans="1:17" ht="108.5" x14ac:dyDescent="0.25">
      <c r="A69" s="8">
        <v>64</v>
      </c>
      <c r="B69" s="6" t="s">
        <v>38</v>
      </c>
      <c r="C69" s="8" t="str">
        <f>HYPERLINK("http://data.overheid.nl/data/dataset/meetpunten-luchtverontreiniging-rivm-den-haag","Meetpunten Luchtverontreiniging RIVM Den Haag")</f>
        <v>Meetpunten Luchtverontreiniging RIVM Den Haag</v>
      </c>
      <c r="D69" s="2" t="s">
        <v>147</v>
      </c>
      <c r="E69" s="8" t="s">
        <v>17</v>
      </c>
      <c r="F69" s="2" t="s">
        <v>148</v>
      </c>
      <c r="G69" s="8" t="s">
        <v>89</v>
      </c>
      <c r="H69" s="6" t="s">
        <v>20</v>
      </c>
      <c r="I69" s="8" t="s">
        <v>21</v>
      </c>
      <c r="J69" s="15" t="s">
        <v>22</v>
      </c>
      <c r="K69" s="3" t="s">
        <v>18</v>
      </c>
      <c r="L69" s="6" t="s">
        <v>23</v>
      </c>
      <c r="M69" s="8" t="s">
        <v>24</v>
      </c>
      <c r="N69" s="2" t="s">
        <v>40</v>
      </c>
      <c r="O69" s="8">
        <v>6</v>
      </c>
      <c r="P69" s="2" t="s">
        <v>18</v>
      </c>
      <c r="Q69" s="8"/>
    </row>
    <row r="70" spans="1:17" ht="124" x14ac:dyDescent="0.25">
      <c r="A70" s="8">
        <v>65</v>
      </c>
      <c r="B70" s="6" t="s">
        <v>38</v>
      </c>
      <c r="C70" s="8" t="str">
        <f>HYPERLINK("http://data.overheid.nl/data/dataset/marktstandplaatsen-zaterdag-den-haag","Marktstandplaatsen zaterdag Den Haag")</f>
        <v>Marktstandplaatsen zaterdag Den Haag</v>
      </c>
      <c r="D70" s="2" t="s">
        <v>147</v>
      </c>
      <c r="E70" s="8" t="s">
        <v>17</v>
      </c>
      <c r="F70" s="2" t="s">
        <v>148</v>
      </c>
      <c r="G70" s="8" t="s">
        <v>90</v>
      </c>
      <c r="H70" s="6" t="s">
        <v>20</v>
      </c>
      <c r="I70" s="8" t="s">
        <v>21</v>
      </c>
      <c r="J70" s="15" t="s">
        <v>22</v>
      </c>
      <c r="K70" s="3" t="s">
        <v>18</v>
      </c>
      <c r="L70" s="6" t="s">
        <v>23</v>
      </c>
      <c r="M70" s="8" t="s">
        <v>24</v>
      </c>
      <c r="N70" s="2" t="s">
        <v>40</v>
      </c>
      <c r="O70" s="8">
        <v>6</v>
      </c>
      <c r="P70" s="2" t="s">
        <v>18</v>
      </c>
      <c r="Q70" s="8"/>
    </row>
    <row r="71" spans="1:17" ht="124" x14ac:dyDescent="0.25">
      <c r="A71" s="8">
        <v>66</v>
      </c>
      <c r="B71" s="6" t="s">
        <v>38</v>
      </c>
      <c r="C71" s="8" t="str">
        <f>HYPERLINK("http://data.overheid.nl/data/dataset/marktstandplaatsen-woensdag-den-haag","Marktstandplaatsen woensdag Den Haag")</f>
        <v>Marktstandplaatsen woensdag Den Haag</v>
      </c>
      <c r="D71" s="2" t="s">
        <v>147</v>
      </c>
      <c r="E71" s="8" t="s">
        <v>17</v>
      </c>
      <c r="F71" s="2" t="s">
        <v>148</v>
      </c>
      <c r="G71" s="8" t="s">
        <v>91</v>
      </c>
      <c r="H71" s="6" t="s">
        <v>20</v>
      </c>
      <c r="I71" s="8" t="s">
        <v>21</v>
      </c>
      <c r="J71" s="15" t="s">
        <v>22</v>
      </c>
      <c r="K71" s="3" t="s">
        <v>18</v>
      </c>
      <c r="L71" s="6" t="s">
        <v>23</v>
      </c>
      <c r="M71" s="8" t="s">
        <v>24</v>
      </c>
      <c r="N71" s="2" t="s">
        <v>40</v>
      </c>
      <c r="O71" s="8">
        <v>6</v>
      </c>
      <c r="P71" s="2" t="s">
        <v>18</v>
      </c>
      <c r="Q71" s="8"/>
    </row>
    <row r="72" spans="1:17" ht="124" x14ac:dyDescent="0.25">
      <c r="A72" s="8">
        <v>67</v>
      </c>
      <c r="B72" s="6" t="s">
        <v>38</v>
      </c>
      <c r="C72" s="8" t="str">
        <f>HYPERLINK("http://data.overheid.nl/data/dataset/marktstandplaatsen-maandag-den-haag","Marktstandplaatsen maandag Den Haag")</f>
        <v>Marktstandplaatsen maandag Den Haag</v>
      </c>
      <c r="D72" s="2" t="s">
        <v>147</v>
      </c>
      <c r="E72" s="8" t="s">
        <v>17</v>
      </c>
      <c r="F72" s="2" t="s">
        <v>148</v>
      </c>
      <c r="G72" s="8" t="s">
        <v>91</v>
      </c>
      <c r="H72" s="6" t="s">
        <v>20</v>
      </c>
      <c r="I72" s="8" t="s">
        <v>21</v>
      </c>
      <c r="J72" s="15" t="s">
        <v>22</v>
      </c>
      <c r="K72" s="3" t="s">
        <v>18</v>
      </c>
      <c r="L72" s="6" t="s">
        <v>23</v>
      </c>
      <c r="M72" s="8" t="s">
        <v>24</v>
      </c>
      <c r="N72" s="2" t="s">
        <v>40</v>
      </c>
      <c r="O72" s="8">
        <v>6</v>
      </c>
      <c r="P72" s="2" t="s">
        <v>18</v>
      </c>
      <c r="Q72" s="8"/>
    </row>
    <row r="73" spans="1:17" ht="124" x14ac:dyDescent="0.25">
      <c r="A73" s="8">
        <v>68</v>
      </c>
      <c r="B73" s="6" t="s">
        <v>38</v>
      </c>
      <c r="C73" s="8" t="str">
        <f>HYPERLINK("http://data.overheid.nl/data/dataset/marktstandplaatsen-vrijdag-den-haag","Marktstandplaatsen vrijdag Den Haag")</f>
        <v>Marktstandplaatsen vrijdag Den Haag</v>
      </c>
      <c r="D73" s="2" t="s">
        <v>147</v>
      </c>
      <c r="E73" s="8" t="s">
        <v>17</v>
      </c>
      <c r="F73" s="2" t="s">
        <v>148</v>
      </c>
      <c r="G73" s="8" t="s">
        <v>91</v>
      </c>
      <c r="H73" s="6" t="s">
        <v>20</v>
      </c>
      <c r="I73" s="8" t="s">
        <v>21</v>
      </c>
      <c r="J73" s="15" t="s">
        <v>22</v>
      </c>
      <c r="K73" s="3" t="s">
        <v>18</v>
      </c>
      <c r="L73" s="6" t="s">
        <v>23</v>
      </c>
      <c r="M73" s="8" t="s">
        <v>24</v>
      </c>
      <c r="N73" s="2" t="s">
        <v>40</v>
      </c>
      <c r="O73" s="8">
        <v>6</v>
      </c>
      <c r="P73" s="2" t="s">
        <v>18</v>
      </c>
      <c r="Q73" s="8"/>
    </row>
    <row r="74" spans="1:17" ht="124" x14ac:dyDescent="0.25">
      <c r="A74" s="8">
        <v>69</v>
      </c>
      <c r="B74" s="6" t="s">
        <v>38</v>
      </c>
      <c r="C74" s="8" t="str">
        <f>HYPERLINK("http://data.overheid.nl/data/dataset/markten-den-haag1","Markten Den Haag")</f>
        <v>Markten Den Haag</v>
      </c>
      <c r="D74" s="2" t="s">
        <v>147</v>
      </c>
      <c r="E74" s="8" t="s">
        <v>17</v>
      </c>
      <c r="F74" s="2" t="s">
        <v>148</v>
      </c>
      <c r="G74" s="8" t="s">
        <v>92</v>
      </c>
      <c r="H74" s="6" t="s">
        <v>20</v>
      </c>
      <c r="I74" s="8" t="s">
        <v>21</v>
      </c>
      <c r="J74" s="15" t="s">
        <v>22</v>
      </c>
      <c r="K74" s="3" t="s">
        <v>18</v>
      </c>
      <c r="L74" s="6" t="s">
        <v>23</v>
      </c>
      <c r="M74" s="8" t="s">
        <v>24</v>
      </c>
      <c r="N74" s="2" t="s">
        <v>40</v>
      </c>
      <c r="O74" s="8">
        <v>6</v>
      </c>
      <c r="P74" s="2" t="s">
        <v>18</v>
      </c>
      <c r="Q74" s="8"/>
    </row>
    <row r="75" spans="1:17" ht="108.5" x14ac:dyDescent="0.25">
      <c r="A75" s="8">
        <v>70</v>
      </c>
      <c r="B75" s="6" t="s">
        <v>38</v>
      </c>
      <c r="C75" s="8" t="str">
        <f>HYPERLINK("http://data.overheid.nl/data/dataset/luchtkwaliteitsmeting-den-haag-2015-jaargemiddelde","Luchtkwaliteitsmeting Den Haag 2015 jaargemiddelde")</f>
        <v>Luchtkwaliteitsmeting Den Haag 2015 jaargemiddelde</v>
      </c>
      <c r="D75" s="2" t="s">
        <v>147</v>
      </c>
      <c r="E75" s="8" t="s">
        <v>17</v>
      </c>
      <c r="F75" s="2" t="s">
        <v>148</v>
      </c>
      <c r="G75" s="8" t="s">
        <v>93</v>
      </c>
      <c r="H75" s="6" t="s">
        <v>20</v>
      </c>
      <c r="I75" s="8" t="s">
        <v>21</v>
      </c>
      <c r="J75" s="15" t="s">
        <v>22</v>
      </c>
      <c r="K75" s="3" t="s">
        <v>18</v>
      </c>
      <c r="L75" s="6" t="s">
        <v>23</v>
      </c>
      <c r="M75" s="8" t="s">
        <v>24</v>
      </c>
      <c r="N75" s="2" t="s">
        <v>40</v>
      </c>
      <c r="O75" s="8">
        <v>6</v>
      </c>
      <c r="P75" s="2" t="s">
        <v>18</v>
      </c>
      <c r="Q75" s="8"/>
    </row>
    <row r="76" spans="1:17" ht="232.5" x14ac:dyDescent="0.25">
      <c r="A76" s="8">
        <v>71</v>
      </c>
      <c r="B76" s="6" t="s">
        <v>38</v>
      </c>
      <c r="C76" s="8" t="str">
        <f>HYPERLINK("http://data.overheid.nl/data/dataset/lokale-bekendmakingen-nederland","Lokale bekendmakingen Nederland")</f>
        <v>Lokale bekendmakingen Nederland</v>
      </c>
      <c r="D76" s="2" t="s">
        <v>147</v>
      </c>
      <c r="E76" s="8" t="s">
        <v>17</v>
      </c>
      <c r="F76" s="2" t="s">
        <v>148</v>
      </c>
      <c r="G76" s="8" t="s">
        <v>94</v>
      </c>
      <c r="H76" s="6" t="s">
        <v>20</v>
      </c>
      <c r="I76" s="8" t="s">
        <v>21</v>
      </c>
      <c r="J76" s="15" t="s">
        <v>22</v>
      </c>
      <c r="K76" s="3" t="s">
        <v>18</v>
      </c>
      <c r="L76" s="6" t="s">
        <v>23</v>
      </c>
      <c r="M76" s="8" t="s">
        <v>24</v>
      </c>
      <c r="N76" s="2" t="s">
        <v>40</v>
      </c>
      <c r="O76" s="8">
        <v>6</v>
      </c>
      <c r="P76" s="2" t="s">
        <v>18</v>
      </c>
      <c r="Q76" s="8"/>
    </row>
    <row r="77" spans="1:17" ht="124" x14ac:dyDescent="0.25">
      <c r="A77" s="8">
        <v>72</v>
      </c>
      <c r="B77" s="6" t="s">
        <v>38</v>
      </c>
      <c r="C77" s="8" t="str">
        <f>HYPERLINK("http://data.overheid.nl/data/dataset/lichtmasten-den-haag1","Lichtmasten Den Haag")</f>
        <v>Lichtmasten Den Haag</v>
      </c>
      <c r="D77" s="2" t="s">
        <v>147</v>
      </c>
      <c r="E77" s="8" t="s">
        <v>17</v>
      </c>
      <c r="F77" s="2" t="s">
        <v>148</v>
      </c>
      <c r="G77" s="8" t="s">
        <v>95</v>
      </c>
      <c r="H77" s="6" t="s">
        <v>20</v>
      </c>
      <c r="I77" s="8" t="s">
        <v>21</v>
      </c>
      <c r="J77" s="15" t="s">
        <v>22</v>
      </c>
      <c r="K77" s="3" t="s">
        <v>18</v>
      </c>
      <c r="L77" s="6" t="s">
        <v>23</v>
      </c>
      <c r="M77" s="8" t="s">
        <v>24</v>
      </c>
      <c r="N77" s="2" t="s">
        <v>40</v>
      </c>
      <c r="O77" s="8">
        <v>6</v>
      </c>
      <c r="P77" s="2" t="s">
        <v>18</v>
      </c>
      <c r="Q77" s="8"/>
    </row>
    <row r="78" spans="1:17" ht="139.5" x14ac:dyDescent="0.25">
      <c r="A78" s="8">
        <v>73</v>
      </c>
      <c r="B78" s="6" t="s">
        <v>38</v>
      </c>
      <c r="C78" s="8" t="str">
        <f>HYPERLINK("http://data.overheid.nl/data/dataset/kunst-in-de-openbare-ruimte-den-haag1","Kunst in de openbare ruimte Den Haag")</f>
        <v>Kunst in de openbare ruimte Den Haag</v>
      </c>
      <c r="D78" s="2" t="s">
        <v>147</v>
      </c>
      <c r="E78" s="8" t="s">
        <v>17</v>
      </c>
      <c r="F78" s="2" t="s">
        <v>148</v>
      </c>
      <c r="G78" s="8" t="s">
        <v>96</v>
      </c>
      <c r="H78" s="6" t="s">
        <v>20</v>
      </c>
      <c r="I78" s="8" t="s">
        <v>21</v>
      </c>
      <c r="J78" s="15" t="s">
        <v>22</v>
      </c>
      <c r="K78" s="3" t="s">
        <v>18</v>
      </c>
      <c r="L78" s="6" t="s">
        <v>23</v>
      </c>
      <c r="M78" s="8" t="s">
        <v>24</v>
      </c>
      <c r="N78" s="2" t="s">
        <v>40</v>
      </c>
      <c r="O78" s="8">
        <v>6</v>
      </c>
      <c r="P78" s="2" t="s">
        <v>18</v>
      </c>
      <c r="Q78" s="8"/>
    </row>
    <row r="79" spans="1:17" ht="124" x14ac:dyDescent="0.25">
      <c r="A79" s="8">
        <v>74</v>
      </c>
      <c r="B79" s="6" t="s">
        <v>38</v>
      </c>
      <c r="C79" s="8" t="str">
        <f>HYPERLINK("http://data.overheid.nl/data/dataset/kansgebied-zuidwest","Warmtenet kansgebieden uitbreiding Den Haag")</f>
        <v>Warmtenet kansgebieden uitbreiding Den Haag</v>
      </c>
      <c r="D79" s="2" t="s">
        <v>147</v>
      </c>
      <c r="E79" s="8" t="s">
        <v>17</v>
      </c>
      <c r="F79" s="2" t="s">
        <v>148</v>
      </c>
      <c r="G79" s="8" t="s">
        <v>97</v>
      </c>
      <c r="H79" s="6" t="s">
        <v>20</v>
      </c>
      <c r="I79" s="8" t="s">
        <v>21</v>
      </c>
      <c r="J79" s="15" t="s">
        <v>22</v>
      </c>
      <c r="K79" s="3" t="s">
        <v>18</v>
      </c>
      <c r="L79" s="6" t="s">
        <v>23</v>
      </c>
      <c r="M79" s="8" t="s">
        <v>24</v>
      </c>
      <c r="N79" s="2" t="s">
        <v>40</v>
      </c>
      <c r="O79" s="8">
        <v>6</v>
      </c>
      <c r="P79" s="2" t="s">
        <v>18</v>
      </c>
      <c r="Q79" s="8"/>
    </row>
    <row r="80" spans="1:17" ht="77.5" x14ac:dyDescent="0.25">
      <c r="A80" s="8">
        <v>75</v>
      </c>
      <c r="B80" s="6" t="s">
        <v>38</v>
      </c>
      <c r="C80" s="8" t="str">
        <f>HYPERLINK("http://data.overheid.nl/data/dataset/kaartlaag-waterpeilbuizen-w-o","Waterpeilbuizen Den Haag")</f>
        <v>Waterpeilbuizen Den Haag</v>
      </c>
      <c r="D80" s="2" t="s">
        <v>147</v>
      </c>
      <c r="E80" s="8" t="s">
        <v>17</v>
      </c>
      <c r="F80" s="2" t="s">
        <v>148</v>
      </c>
      <c r="G80" s="8" t="s">
        <v>98</v>
      </c>
      <c r="H80" s="6" t="s">
        <v>20</v>
      </c>
      <c r="I80" s="8" t="s">
        <v>21</v>
      </c>
      <c r="J80" s="15" t="s">
        <v>22</v>
      </c>
      <c r="K80" s="3" t="s">
        <v>18</v>
      </c>
      <c r="L80" s="6" t="s">
        <v>23</v>
      </c>
      <c r="M80" s="8" t="s">
        <v>24</v>
      </c>
      <c r="N80" s="2" t="s">
        <v>40</v>
      </c>
      <c r="O80" s="8">
        <v>6</v>
      </c>
      <c r="P80" s="2" t="s">
        <v>18</v>
      </c>
      <c r="Q80" s="8"/>
    </row>
    <row r="81" spans="1:17" ht="77.5" x14ac:dyDescent="0.25">
      <c r="A81" s="8">
        <v>76</v>
      </c>
      <c r="B81" s="6" t="s">
        <v>38</v>
      </c>
      <c r="C81" s="8" t="str">
        <f>HYPERLINK("http://data.overheid.nl/data/dataset/kaartlaag-valondergrond-speelbeheer-w-o","Valondergrond Speeltoestellen Den Haag")</f>
        <v>Valondergrond Speeltoestellen Den Haag</v>
      </c>
      <c r="D81" s="2" t="s">
        <v>147</v>
      </c>
      <c r="E81" s="8" t="s">
        <v>17</v>
      </c>
      <c r="F81" s="2" t="s">
        <v>148</v>
      </c>
      <c r="G81" s="8" t="s">
        <v>99</v>
      </c>
      <c r="H81" s="6" t="s">
        <v>20</v>
      </c>
      <c r="I81" s="8" t="s">
        <v>21</v>
      </c>
      <c r="J81" s="15" t="s">
        <v>22</v>
      </c>
      <c r="K81" s="3" t="s">
        <v>18</v>
      </c>
      <c r="L81" s="6" t="s">
        <v>23</v>
      </c>
      <c r="M81" s="8" t="s">
        <v>24</v>
      </c>
      <c r="N81" s="2" t="s">
        <v>40</v>
      </c>
      <c r="O81" s="8">
        <v>6</v>
      </c>
      <c r="P81" s="2" t="s">
        <v>18</v>
      </c>
      <c r="Q81" s="8"/>
    </row>
    <row r="82" spans="1:17" ht="93" x14ac:dyDescent="0.25">
      <c r="A82" s="8">
        <v>77</v>
      </c>
      <c r="B82" s="6" t="s">
        <v>38</v>
      </c>
      <c r="C82" s="8" t="str">
        <f>HYPERLINK("http://data.overheid.nl/data/dataset/kaartlaag-vergunningen-w-o","Vergunningen Den Haag")</f>
        <v>Vergunningen Den Haag</v>
      </c>
      <c r="D82" s="2" t="s">
        <v>147</v>
      </c>
      <c r="E82" s="8" t="s">
        <v>17</v>
      </c>
      <c r="F82" s="2" t="s">
        <v>148</v>
      </c>
      <c r="G82" s="8" t="s">
        <v>100</v>
      </c>
      <c r="H82" s="6" t="s">
        <v>20</v>
      </c>
      <c r="I82" s="8" t="s">
        <v>21</v>
      </c>
      <c r="J82" s="15" t="s">
        <v>22</v>
      </c>
      <c r="K82" s="3" t="s">
        <v>18</v>
      </c>
      <c r="L82" s="6" t="s">
        <v>23</v>
      </c>
      <c r="M82" s="8" t="s">
        <v>24</v>
      </c>
      <c r="N82" s="2" t="s">
        <v>40</v>
      </c>
      <c r="O82" s="8">
        <v>6</v>
      </c>
      <c r="P82" s="2" t="s">
        <v>18</v>
      </c>
      <c r="Q82" s="8"/>
    </row>
    <row r="83" spans="1:17" ht="93" x14ac:dyDescent="0.25">
      <c r="A83" s="8">
        <v>78</v>
      </c>
      <c r="B83" s="6" t="s">
        <v>38</v>
      </c>
      <c r="C83" s="8" t="str">
        <f>HYPERLINK("http://data.overheid.nl/data/dataset/kaartlaag-speelbeheer-w-o","Speelbeheer Den Haag")</f>
        <v>Speelbeheer Den Haag</v>
      </c>
      <c r="D83" s="2" t="s">
        <v>147</v>
      </c>
      <c r="E83" s="8" t="s">
        <v>17</v>
      </c>
      <c r="F83" s="2" t="s">
        <v>148</v>
      </c>
      <c r="G83" s="8" t="s">
        <v>101</v>
      </c>
      <c r="H83" s="6" t="s">
        <v>20</v>
      </c>
      <c r="I83" s="8" t="s">
        <v>21</v>
      </c>
      <c r="J83" s="15" t="s">
        <v>22</v>
      </c>
      <c r="K83" s="3" t="s">
        <v>18</v>
      </c>
      <c r="L83" s="6" t="s">
        <v>23</v>
      </c>
      <c r="M83" s="8" t="s">
        <v>24</v>
      </c>
      <c r="N83" s="2" t="s">
        <v>40</v>
      </c>
      <c r="O83" s="8">
        <v>6</v>
      </c>
      <c r="P83" s="2" t="s">
        <v>18</v>
      </c>
      <c r="Q83" s="8"/>
    </row>
    <row r="84" spans="1:17" ht="93" x14ac:dyDescent="0.25">
      <c r="A84" s="8">
        <v>79</v>
      </c>
      <c r="B84" s="6" t="s">
        <v>38</v>
      </c>
      <c r="C84" s="8" t="str">
        <f>HYPERLINK("http://data.overheid.nl/data/dataset/kaartlaag-milieuservice-punt-w-o","Afvalbakken Den Haag")</f>
        <v>Afvalbakken Den Haag</v>
      </c>
      <c r="D84" s="2" t="s">
        <v>147</v>
      </c>
      <c r="E84" s="8" t="s">
        <v>17</v>
      </c>
      <c r="F84" s="2" t="s">
        <v>148</v>
      </c>
      <c r="G84" s="8" t="s">
        <v>102</v>
      </c>
      <c r="H84" s="6" t="s">
        <v>20</v>
      </c>
      <c r="I84" s="8" t="s">
        <v>21</v>
      </c>
      <c r="J84" s="15" t="s">
        <v>22</v>
      </c>
      <c r="K84" s="3" t="s">
        <v>18</v>
      </c>
      <c r="L84" s="6" t="s">
        <v>23</v>
      </c>
      <c r="M84" s="8" t="s">
        <v>24</v>
      </c>
      <c r="N84" s="2" t="s">
        <v>40</v>
      </c>
      <c r="O84" s="8">
        <v>6</v>
      </c>
      <c r="P84" s="2" t="s">
        <v>18</v>
      </c>
      <c r="Q84" s="8"/>
    </row>
    <row r="85" spans="1:17" ht="77.5" x14ac:dyDescent="0.25">
      <c r="A85" s="8">
        <v>80</v>
      </c>
      <c r="B85" s="6" t="s">
        <v>38</v>
      </c>
      <c r="C85" s="8" t="str">
        <f>HYPERLINK("http://data.overheid.nl/data/dataset/kaartlaag-overtredingen-w-o","Overtredingen Den Haag")</f>
        <v>Overtredingen Den Haag</v>
      </c>
      <c r="D85" s="2" t="s">
        <v>147</v>
      </c>
      <c r="E85" s="8" t="s">
        <v>17</v>
      </c>
      <c r="F85" s="2" t="s">
        <v>148</v>
      </c>
      <c r="G85" s="8" t="s">
        <v>103</v>
      </c>
      <c r="H85" s="6" t="s">
        <v>20</v>
      </c>
      <c r="I85" s="8" t="s">
        <v>21</v>
      </c>
      <c r="J85" s="15" t="s">
        <v>22</v>
      </c>
      <c r="K85" s="3" t="s">
        <v>18</v>
      </c>
      <c r="L85" s="6" t="s">
        <v>23</v>
      </c>
      <c r="M85" s="8" t="s">
        <v>24</v>
      </c>
      <c r="N85" s="2" t="s">
        <v>40</v>
      </c>
      <c r="O85" s="8">
        <v>6</v>
      </c>
      <c r="P85" s="2" t="s">
        <v>18</v>
      </c>
      <c r="Q85" s="8"/>
    </row>
    <row r="86" spans="1:17" ht="77.5" x14ac:dyDescent="0.25">
      <c r="A86" s="8">
        <v>81</v>
      </c>
      <c r="B86" s="6" t="s">
        <v>38</v>
      </c>
      <c r="C86" s="8" t="str">
        <f>HYPERLINK("http://data.overheid.nl/data/dataset/kaartlaag-bomen-w-o","Bomen gemeente Den Haag")</f>
        <v>Bomen gemeente Den Haag</v>
      </c>
      <c r="D86" s="2" t="s">
        <v>147</v>
      </c>
      <c r="E86" s="8" t="s">
        <v>17</v>
      </c>
      <c r="F86" s="2" t="s">
        <v>148</v>
      </c>
      <c r="G86" s="8" t="s">
        <v>104</v>
      </c>
      <c r="H86" s="6" t="s">
        <v>20</v>
      </c>
      <c r="I86" s="8" t="s">
        <v>21</v>
      </c>
      <c r="J86" s="15" t="s">
        <v>22</v>
      </c>
      <c r="K86" s="3" t="s">
        <v>18</v>
      </c>
      <c r="L86" s="6" t="s">
        <v>23</v>
      </c>
      <c r="M86" s="8" t="s">
        <v>24</v>
      </c>
      <c r="N86" s="2" t="s">
        <v>40</v>
      </c>
      <c r="O86" s="8">
        <v>6</v>
      </c>
      <c r="P86" s="2" t="s">
        <v>18</v>
      </c>
      <c r="Q86" s="8"/>
    </row>
    <row r="87" spans="1:17" ht="93" x14ac:dyDescent="0.25">
      <c r="A87" s="8">
        <v>82</v>
      </c>
      <c r="B87" s="6" t="s">
        <v>38</v>
      </c>
      <c r="C87" s="8" t="str">
        <f>HYPERLINK("http://data.overheid.nl/data/dataset/kaartlaag-japanse-tuin-w-o","Japanse tuin Den Haag")</f>
        <v>Japanse tuin Den Haag</v>
      </c>
      <c r="D87" s="2" t="s">
        <v>147</v>
      </c>
      <c r="E87" s="8" t="s">
        <v>17</v>
      </c>
      <c r="F87" s="2" t="s">
        <v>148</v>
      </c>
      <c r="G87" s="8" t="s">
        <v>105</v>
      </c>
      <c r="H87" s="6" t="s">
        <v>20</v>
      </c>
      <c r="I87" s="8" t="s">
        <v>21</v>
      </c>
      <c r="J87" s="15" t="s">
        <v>22</v>
      </c>
      <c r="K87" s="3" t="s">
        <v>18</v>
      </c>
      <c r="L87" s="6" t="s">
        <v>23</v>
      </c>
      <c r="M87" s="8" t="s">
        <v>24</v>
      </c>
      <c r="N87" s="2" t="s">
        <v>40</v>
      </c>
      <c r="O87" s="8">
        <v>6</v>
      </c>
      <c r="P87" s="2" t="s">
        <v>18</v>
      </c>
      <c r="Q87" s="8"/>
    </row>
    <row r="88" spans="1:17" ht="93" x14ac:dyDescent="0.25">
      <c r="A88" s="8">
        <v>83</v>
      </c>
      <c r="B88" s="6" t="s">
        <v>38</v>
      </c>
      <c r="C88" s="8" t="str">
        <f>HYPERLINK("http://data.overheid.nl/data/dataset/kaartlaag-hondenbeleid-losloopgebied-van-1-oktober-tot-en-met-15-mei-rest-van-het-jaar-tussen-2","Hondenbeleid Den Haag losloopgebied van 1 oktober tot en met 15 mei (rest van het jaar tussen 21 uur)")</f>
        <v>Hondenbeleid Den Haag losloopgebied van 1 oktober tot en met 15 mei (rest van het jaar tussen 21 uur)</v>
      </c>
      <c r="D88" s="2" t="s">
        <v>147</v>
      </c>
      <c r="E88" s="8" t="s">
        <v>17</v>
      </c>
      <c r="F88" s="2" t="s">
        <v>148</v>
      </c>
      <c r="G88" s="8" t="s">
        <v>106</v>
      </c>
      <c r="H88" s="6" t="s">
        <v>20</v>
      </c>
      <c r="I88" s="8" t="s">
        <v>21</v>
      </c>
      <c r="J88" s="15" t="s">
        <v>22</v>
      </c>
      <c r="K88" s="3" t="s">
        <v>18</v>
      </c>
      <c r="L88" s="6" t="s">
        <v>23</v>
      </c>
      <c r="M88" s="8" t="s">
        <v>24</v>
      </c>
      <c r="N88" s="2" t="s">
        <v>40</v>
      </c>
      <c r="O88" s="8">
        <v>6</v>
      </c>
      <c r="P88" s="2" t="s">
        <v>18</v>
      </c>
      <c r="Q88" s="8"/>
    </row>
    <row r="89" spans="1:17" ht="77.5" x14ac:dyDescent="0.25">
      <c r="A89" s="8">
        <v>84</v>
      </c>
      <c r="B89" s="6" t="s">
        <v>38</v>
      </c>
      <c r="C89" s="8" t="str">
        <f>HYPERLINK("http://data.overheid.nl/data/dataset/kaartlaag-groenbeheer-vlakken-w-o","Groenbeheer vlakken Den Haag")</f>
        <v>Groenbeheer vlakken Den Haag</v>
      </c>
      <c r="D89" s="2" t="s">
        <v>147</v>
      </c>
      <c r="E89" s="8" t="s">
        <v>17</v>
      </c>
      <c r="F89" s="2" t="s">
        <v>148</v>
      </c>
      <c r="G89" s="8" t="s">
        <v>107</v>
      </c>
      <c r="H89" s="6" t="s">
        <v>20</v>
      </c>
      <c r="I89" s="8" t="s">
        <v>21</v>
      </c>
      <c r="J89" s="15" t="s">
        <v>22</v>
      </c>
      <c r="K89" s="3" t="s">
        <v>18</v>
      </c>
      <c r="L89" s="6" t="s">
        <v>23</v>
      </c>
      <c r="M89" s="8" t="s">
        <v>24</v>
      </c>
      <c r="N89" s="2" t="s">
        <v>40</v>
      </c>
      <c r="O89" s="8">
        <v>6</v>
      </c>
      <c r="P89" s="2" t="s">
        <v>18</v>
      </c>
      <c r="Q89" s="8"/>
    </row>
    <row r="90" spans="1:17" ht="46.5" x14ac:dyDescent="0.25">
      <c r="A90" s="8">
        <v>85</v>
      </c>
      <c r="B90" s="6" t="s">
        <v>38</v>
      </c>
      <c r="C90" s="8" t="str">
        <f>HYPERLINK("http://data.overheid.nl/data/dataset/ict-dashboard","ICT-Dashboard")</f>
        <v>ICT-Dashboard</v>
      </c>
      <c r="D90" s="2" t="s">
        <v>147</v>
      </c>
      <c r="E90" s="8" t="s">
        <v>17</v>
      </c>
      <c r="F90" s="2" t="s">
        <v>148</v>
      </c>
      <c r="G90" s="8" t="s">
        <v>108</v>
      </c>
      <c r="H90" s="6" t="s">
        <v>20</v>
      </c>
      <c r="I90" s="8" t="s">
        <v>21</v>
      </c>
      <c r="J90" s="15" t="s">
        <v>22</v>
      </c>
      <c r="K90" s="3" t="s">
        <v>18</v>
      </c>
      <c r="L90" s="6" t="s">
        <v>23</v>
      </c>
      <c r="M90" s="8" t="s">
        <v>24</v>
      </c>
      <c r="N90" s="2" t="s">
        <v>40</v>
      </c>
      <c r="O90" s="8">
        <v>2</v>
      </c>
      <c r="P90" s="2" t="s">
        <v>18</v>
      </c>
      <c r="Q90" s="8"/>
    </row>
    <row r="91" spans="1:17" ht="93" x14ac:dyDescent="0.25">
      <c r="A91" s="8">
        <v>86</v>
      </c>
      <c r="B91" s="6" t="s">
        <v>38</v>
      </c>
      <c r="C91" s="8" t="str">
        <f>HYPERLINK("http://data.overheid.nl/data/dataset/hwa","HWA Den Haag, Delft,Pijnacker-Nootdorp, Leidschendam-Voorburg")</f>
        <v>HWA Den Haag, Delft,Pijnacker-Nootdorp, Leidschendam-Voorburg</v>
      </c>
      <c r="D91" s="2" t="s">
        <v>147</v>
      </c>
      <c r="E91" s="8" t="s">
        <v>109</v>
      </c>
      <c r="F91" s="2" t="s">
        <v>148</v>
      </c>
      <c r="G91" s="8" t="s">
        <v>110</v>
      </c>
      <c r="H91" s="6" t="s">
        <v>20</v>
      </c>
      <c r="I91" s="8" t="s">
        <v>21</v>
      </c>
      <c r="J91" s="15" t="s">
        <v>22</v>
      </c>
      <c r="K91" s="3" t="s">
        <v>18</v>
      </c>
      <c r="L91" s="6" t="s">
        <v>23</v>
      </c>
      <c r="M91" s="8" t="s">
        <v>24</v>
      </c>
      <c r="N91" s="2" t="s">
        <v>40</v>
      </c>
      <c r="O91" s="8">
        <v>6</v>
      </c>
      <c r="P91" s="2" t="s">
        <v>18</v>
      </c>
      <c r="Q91" s="8"/>
    </row>
    <row r="92" spans="1:17" ht="124" x14ac:dyDescent="0.25">
      <c r="A92" s="8">
        <v>87</v>
      </c>
      <c r="B92" s="6" t="s">
        <v>38</v>
      </c>
      <c r="C92" s="8" t="str">
        <f>HYPERLINK("http://data.overheid.nl/data/dataset/heesters-zuiderpark-den-haag","Heesters Zuiderpark Den Haag")</f>
        <v>Heesters Zuiderpark Den Haag</v>
      </c>
      <c r="D92" s="2" t="s">
        <v>147</v>
      </c>
      <c r="E92" s="8" t="s">
        <v>17</v>
      </c>
      <c r="F92" s="2" t="s">
        <v>148</v>
      </c>
      <c r="G92" s="8" t="s">
        <v>111</v>
      </c>
      <c r="H92" s="6" t="s">
        <v>20</v>
      </c>
      <c r="I92" s="8" t="s">
        <v>21</v>
      </c>
      <c r="J92" s="15" t="s">
        <v>22</v>
      </c>
      <c r="K92" s="3" t="s">
        <v>18</v>
      </c>
      <c r="L92" s="6" t="s">
        <v>23</v>
      </c>
      <c r="M92" s="8" t="s">
        <v>24</v>
      </c>
      <c r="N92" s="2" t="s">
        <v>40</v>
      </c>
      <c r="O92" s="8">
        <v>6</v>
      </c>
      <c r="P92" s="2" t="s">
        <v>18</v>
      </c>
      <c r="Q92" s="8"/>
    </row>
    <row r="93" spans="1:17" ht="124" x14ac:dyDescent="0.25">
      <c r="A93" s="8">
        <v>88</v>
      </c>
      <c r="B93" s="6" t="s">
        <v>38</v>
      </c>
      <c r="C93" s="8" t="str">
        <f>HYPERLINK("http://data.overheid.nl/data/dataset/gulden-klinkers-den-haag","Gulden klinkers  Den Haag")</f>
        <v>Gulden klinkers  Den Haag</v>
      </c>
      <c r="D93" s="2" t="s">
        <v>147</v>
      </c>
      <c r="E93" s="8" t="s">
        <v>17</v>
      </c>
      <c r="F93" s="2" t="s">
        <v>148</v>
      </c>
      <c r="G93" s="8" t="s">
        <v>112</v>
      </c>
      <c r="H93" s="6" t="s">
        <v>20</v>
      </c>
      <c r="I93" s="8" t="s">
        <v>21</v>
      </c>
      <c r="J93" s="15" t="s">
        <v>22</v>
      </c>
      <c r="K93" s="3" t="s">
        <v>18</v>
      </c>
      <c r="L93" s="6" t="s">
        <v>23</v>
      </c>
      <c r="M93" s="8" t="s">
        <v>24</v>
      </c>
      <c r="N93" s="2" t="s">
        <v>40</v>
      </c>
      <c r="O93" s="8">
        <v>6</v>
      </c>
      <c r="P93" s="2" t="s">
        <v>18</v>
      </c>
      <c r="Q93" s="8"/>
    </row>
    <row r="94" spans="1:17" ht="124" x14ac:dyDescent="0.25">
      <c r="A94" s="8">
        <v>89</v>
      </c>
      <c r="B94" s="6" t="s">
        <v>38</v>
      </c>
      <c r="C94" s="8" t="str">
        <f>HYPERLINK("http://data.overheid.nl/data/dataset/ggd-locaties-den-haag","GGD locaties Den Haag")</f>
        <v>GGD locaties Den Haag</v>
      </c>
      <c r="D94" s="2" t="s">
        <v>147</v>
      </c>
      <c r="E94" s="8" t="s">
        <v>17</v>
      </c>
      <c r="F94" s="2" t="s">
        <v>148</v>
      </c>
      <c r="G94" s="8" t="s">
        <v>113</v>
      </c>
      <c r="H94" s="6" t="s">
        <v>20</v>
      </c>
      <c r="I94" s="8" t="s">
        <v>21</v>
      </c>
      <c r="J94" s="15" t="s">
        <v>22</v>
      </c>
      <c r="K94" s="3" t="s">
        <v>18</v>
      </c>
      <c r="L94" s="6" t="s">
        <v>23</v>
      </c>
      <c r="M94" s="8" t="s">
        <v>24</v>
      </c>
      <c r="N94" s="2" t="s">
        <v>40</v>
      </c>
      <c r="O94" s="8">
        <v>6</v>
      </c>
      <c r="P94" s="2" t="s">
        <v>18</v>
      </c>
      <c r="Q94" s="8"/>
    </row>
    <row r="95" spans="1:17" ht="124" x14ac:dyDescent="0.25">
      <c r="A95" s="8">
        <v>90</v>
      </c>
      <c r="B95" s="6" t="s">
        <v>38</v>
      </c>
      <c r="C95" s="8" t="str">
        <f>HYPERLINK("http://data.overheid.nl/data/dataset/gereserveerde-boomplekken-den-haag","Gereserveerde boomplekken Den Haag")</f>
        <v>Gereserveerde boomplekken Den Haag</v>
      </c>
      <c r="D95" s="2" t="s">
        <v>147</v>
      </c>
      <c r="E95" s="8" t="s">
        <v>17</v>
      </c>
      <c r="F95" s="2" t="s">
        <v>148</v>
      </c>
      <c r="G95" s="8" t="s">
        <v>114</v>
      </c>
      <c r="H95" s="6" t="s">
        <v>20</v>
      </c>
      <c r="I95" s="8" t="s">
        <v>21</v>
      </c>
      <c r="J95" s="15" t="s">
        <v>22</v>
      </c>
      <c r="K95" s="3" t="s">
        <v>18</v>
      </c>
      <c r="L95" s="6" t="s">
        <v>23</v>
      </c>
      <c r="M95" s="8" t="s">
        <v>24</v>
      </c>
      <c r="N95" s="2" t="s">
        <v>40</v>
      </c>
      <c r="O95" s="8">
        <v>6</v>
      </c>
      <c r="P95" s="2" t="s">
        <v>18</v>
      </c>
      <c r="Q95" s="8"/>
    </row>
    <row r="96" spans="1:17" ht="124" x14ac:dyDescent="0.25">
      <c r="A96" s="8">
        <v>91</v>
      </c>
      <c r="B96" s="6" t="s">
        <v>38</v>
      </c>
      <c r="C96" s="8" t="str">
        <f>HYPERLINK("http://data.overheid.nl/data/dataset/geologie-den-haag","Geologie Den Haag")</f>
        <v>Geologie Den Haag</v>
      </c>
      <c r="D96" s="2" t="s">
        <v>147</v>
      </c>
      <c r="E96" s="8" t="s">
        <v>17</v>
      </c>
      <c r="F96" s="2" t="s">
        <v>148</v>
      </c>
      <c r="G96" s="8" t="s">
        <v>115</v>
      </c>
      <c r="H96" s="6" t="s">
        <v>20</v>
      </c>
      <c r="I96" s="8" t="s">
        <v>21</v>
      </c>
      <c r="J96" s="15" t="s">
        <v>22</v>
      </c>
      <c r="K96" s="3" t="s">
        <v>18</v>
      </c>
      <c r="L96" s="6" t="s">
        <v>23</v>
      </c>
      <c r="M96" s="8" t="s">
        <v>24</v>
      </c>
      <c r="N96" s="2" t="s">
        <v>40</v>
      </c>
      <c r="O96" s="8">
        <v>6</v>
      </c>
      <c r="P96" s="2" t="s">
        <v>18</v>
      </c>
      <c r="Q96" s="8"/>
    </row>
    <row r="97" spans="1:17" ht="139.5" x14ac:dyDescent="0.25">
      <c r="A97" s="8">
        <v>92</v>
      </c>
      <c r="B97" s="6" t="s">
        <v>38</v>
      </c>
      <c r="C97" s="8" t="str">
        <f>HYPERLINK("http://data.overheid.nl/data/dataset/geschiktheid-geothermie-den-haag-2013","Geschiktheid Geothermie Den Haag 2013")</f>
        <v>Geschiktheid Geothermie Den Haag 2013</v>
      </c>
      <c r="D97" s="2" t="s">
        <v>147</v>
      </c>
      <c r="E97" s="8" t="s">
        <v>17</v>
      </c>
      <c r="F97" s="2" t="s">
        <v>148</v>
      </c>
      <c r="G97" s="8" t="s">
        <v>116</v>
      </c>
      <c r="H97" s="6" t="s">
        <v>20</v>
      </c>
      <c r="I97" s="8" t="s">
        <v>21</v>
      </c>
      <c r="J97" s="15" t="s">
        <v>22</v>
      </c>
      <c r="K97" s="3" t="s">
        <v>18</v>
      </c>
      <c r="L97" s="6" t="s">
        <v>23</v>
      </c>
      <c r="M97" s="8" t="s">
        <v>24</v>
      </c>
      <c r="N97" s="2" t="s">
        <v>40</v>
      </c>
      <c r="O97" s="8">
        <v>6</v>
      </c>
      <c r="P97" s="2" t="s">
        <v>18</v>
      </c>
      <c r="Q97" s="8"/>
    </row>
    <row r="98" spans="1:17" ht="139.5" x14ac:dyDescent="0.25">
      <c r="A98" s="8">
        <v>93</v>
      </c>
      <c r="B98" s="6" t="s">
        <v>38</v>
      </c>
      <c r="C98" s="8" t="str">
        <f>HYPERLINK("http://data.overheid.nl/data/dataset/geothermie-positief-advies1","Geothermie positief advies")</f>
        <v>Geothermie positief advies</v>
      </c>
      <c r="D98" s="2" t="s">
        <v>147</v>
      </c>
      <c r="E98" s="8" t="s">
        <v>17</v>
      </c>
      <c r="F98" s="2" t="s">
        <v>148</v>
      </c>
      <c r="G98" s="8" t="s">
        <v>42</v>
      </c>
      <c r="H98" s="6" t="s">
        <v>20</v>
      </c>
      <c r="I98" s="8" t="s">
        <v>21</v>
      </c>
      <c r="J98" s="15" t="s">
        <v>22</v>
      </c>
      <c r="K98" s="3" t="s">
        <v>18</v>
      </c>
      <c r="L98" s="6" t="s">
        <v>23</v>
      </c>
      <c r="M98" s="8" t="s">
        <v>24</v>
      </c>
      <c r="N98" s="2" t="s">
        <v>40</v>
      </c>
      <c r="O98" s="8">
        <v>6</v>
      </c>
      <c r="P98" s="2" t="s">
        <v>18</v>
      </c>
      <c r="Q98" s="8"/>
    </row>
    <row r="99" spans="1:17" ht="93" x14ac:dyDescent="0.25">
      <c r="A99" s="8">
        <v>94</v>
      </c>
      <c r="B99" s="6" t="s">
        <v>38</v>
      </c>
      <c r="C99" s="8" t="str">
        <f>HYPERLINK("http://data.overheid.nl/data/dataset/gemengdstelsel","Gemengdstelsel Kaartlaag Riolering Den Haag, Delft,Pijnacker-Nootdorp, Leidschendam-Voorburg")</f>
        <v>Gemengdstelsel Kaartlaag Riolering Den Haag, Delft,Pijnacker-Nootdorp, Leidschendam-Voorburg</v>
      </c>
      <c r="D99" s="2" t="s">
        <v>147</v>
      </c>
      <c r="E99" s="8" t="s">
        <v>17</v>
      </c>
      <c r="F99" s="2" t="s">
        <v>148</v>
      </c>
      <c r="G99" s="8" t="s">
        <v>117</v>
      </c>
      <c r="H99" s="6" t="s">
        <v>20</v>
      </c>
      <c r="I99" s="8" t="s">
        <v>21</v>
      </c>
      <c r="J99" s="15" t="s">
        <v>22</v>
      </c>
      <c r="K99" s="3" t="s">
        <v>18</v>
      </c>
      <c r="L99" s="6" t="s">
        <v>23</v>
      </c>
      <c r="M99" s="8" t="s">
        <v>24</v>
      </c>
      <c r="N99" s="2" t="s">
        <v>40</v>
      </c>
      <c r="O99" s="8">
        <v>6</v>
      </c>
      <c r="P99" s="2" t="s">
        <v>18</v>
      </c>
      <c r="Q99" s="8"/>
    </row>
    <row r="100" spans="1:17" ht="124" x14ac:dyDescent="0.25">
      <c r="A100" s="8">
        <v>95</v>
      </c>
      <c r="B100" s="6" t="s">
        <v>38</v>
      </c>
      <c r="C100" s="8" t="str">
        <f>HYPERLINK("http://data.overheid.nl/data/dataset/gemeentegrens-den-haag","Gemeentegrens Den Haag")</f>
        <v>Gemeentegrens Den Haag</v>
      </c>
      <c r="D100" s="2" t="s">
        <v>147</v>
      </c>
      <c r="E100" s="8" t="s">
        <v>17</v>
      </c>
      <c r="F100" s="2" t="s">
        <v>148</v>
      </c>
      <c r="G100" s="8" t="s">
        <v>118</v>
      </c>
      <c r="H100" s="6" t="s">
        <v>20</v>
      </c>
      <c r="I100" s="8" t="s">
        <v>21</v>
      </c>
      <c r="J100" s="15" t="s">
        <v>22</v>
      </c>
      <c r="K100" s="3" t="s">
        <v>18</v>
      </c>
      <c r="L100" s="6" t="s">
        <v>23</v>
      </c>
      <c r="M100" s="8" t="s">
        <v>24</v>
      </c>
      <c r="N100" s="2" t="s">
        <v>40</v>
      </c>
      <c r="O100" s="8">
        <v>6</v>
      </c>
      <c r="P100" s="2" t="s">
        <v>18</v>
      </c>
      <c r="Q100" s="8"/>
    </row>
    <row r="101" spans="1:17" ht="124" x14ac:dyDescent="0.25">
      <c r="A101" s="8">
        <v>96</v>
      </c>
      <c r="B101" s="6" t="s">
        <v>38</v>
      </c>
      <c r="C101" s="8" t="str">
        <f>HYPERLINK("http://data.overheid.nl/data/dataset/garantielijst-hwi-20160113-diss-point","Gemeentelijk vastgoed Den Haag")</f>
        <v>Gemeentelijk vastgoed Den Haag</v>
      </c>
      <c r="D101" s="2" t="s">
        <v>147</v>
      </c>
      <c r="E101" s="8" t="s">
        <v>17</v>
      </c>
      <c r="F101" s="2" t="s">
        <v>148</v>
      </c>
      <c r="G101" s="8" t="s">
        <v>119</v>
      </c>
      <c r="H101" s="6" t="s">
        <v>20</v>
      </c>
      <c r="I101" s="8" t="s">
        <v>21</v>
      </c>
      <c r="J101" s="15" t="s">
        <v>22</v>
      </c>
      <c r="K101" s="3" t="s">
        <v>18</v>
      </c>
      <c r="L101" s="6" t="s">
        <v>23</v>
      </c>
      <c r="M101" s="8" t="s">
        <v>24</v>
      </c>
      <c r="N101" s="2" t="s">
        <v>40</v>
      </c>
      <c r="O101" s="8">
        <v>6</v>
      </c>
      <c r="P101" s="2" t="s">
        <v>18</v>
      </c>
      <c r="Q101" s="8"/>
    </row>
    <row r="102" spans="1:17" ht="139.5" x14ac:dyDescent="0.25">
      <c r="A102" s="8">
        <v>97</v>
      </c>
      <c r="B102" s="6" t="s">
        <v>38</v>
      </c>
      <c r="C102" s="8" t="str">
        <f>HYPERLINK("http://data.overheid.nl/data/dataset/energielabels-dh2","Panden met blokverwarming Den Haag 2014")</f>
        <v>Panden met blokverwarming Den Haag 2014</v>
      </c>
      <c r="D102" s="2" t="s">
        <v>147</v>
      </c>
      <c r="E102" s="8" t="s">
        <v>17</v>
      </c>
      <c r="F102" s="2" t="s">
        <v>148</v>
      </c>
      <c r="G102" s="8" t="s">
        <v>120</v>
      </c>
      <c r="H102" s="6" t="s">
        <v>20</v>
      </c>
      <c r="I102" s="8" t="s">
        <v>21</v>
      </c>
      <c r="J102" s="15" t="s">
        <v>22</v>
      </c>
      <c r="K102" s="3" t="s">
        <v>18</v>
      </c>
      <c r="L102" s="6" t="s">
        <v>23</v>
      </c>
      <c r="M102" s="8" t="s">
        <v>24</v>
      </c>
      <c r="N102" s="2" t="s">
        <v>40</v>
      </c>
      <c r="O102" s="8">
        <v>6</v>
      </c>
      <c r="P102" s="2" t="s">
        <v>18</v>
      </c>
      <c r="Q102" s="8"/>
    </row>
    <row r="103" spans="1:17" ht="201.5" x14ac:dyDescent="0.25">
      <c r="A103" s="8">
        <v>98</v>
      </c>
      <c r="B103" s="6" t="s">
        <v>38</v>
      </c>
      <c r="C103" s="8" t="str">
        <f>HYPERLINK("http://data.overheid.nl/data/dataset/energieinbeeldstadsdelen-2015","Energie in beeld stadsdelen Den Haag 2008 t/m 2015")</f>
        <v>Energie in beeld stadsdelen Den Haag 2008 t/m 2015</v>
      </c>
      <c r="D103" s="2" t="s">
        <v>147</v>
      </c>
      <c r="E103" s="8" t="s">
        <v>17</v>
      </c>
      <c r="F103" s="2" t="s">
        <v>148</v>
      </c>
      <c r="G103" s="8" t="s">
        <v>121</v>
      </c>
      <c r="H103" s="6" t="s">
        <v>20</v>
      </c>
      <c r="I103" s="8" t="s">
        <v>21</v>
      </c>
      <c r="J103" s="15" t="s">
        <v>22</v>
      </c>
      <c r="K103" s="3" t="s">
        <v>18</v>
      </c>
      <c r="L103" s="6" t="s">
        <v>23</v>
      </c>
      <c r="M103" s="8" t="s">
        <v>24</v>
      </c>
      <c r="N103" s="2" t="s">
        <v>40</v>
      </c>
      <c r="O103" s="8">
        <v>6</v>
      </c>
      <c r="P103" s="2" t="s">
        <v>18</v>
      </c>
      <c r="Q103" s="8"/>
    </row>
    <row r="104" spans="1:17" ht="108.5" x14ac:dyDescent="0.25">
      <c r="A104" s="8">
        <v>99</v>
      </c>
      <c r="B104" s="6" t="s">
        <v>38</v>
      </c>
      <c r="C104" s="8" t="str">
        <f>HYPERLINK("http://data.overheid.nl/data/dataset/energie-in-beeld-den-haag-per-buurt-2014","Energie in beeld Den Haag per buurt 2014")</f>
        <v>Energie in beeld Den Haag per buurt 2014</v>
      </c>
      <c r="D104" s="2" t="s">
        <v>147</v>
      </c>
      <c r="E104" s="8" t="s">
        <v>17</v>
      </c>
      <c r="F104" s="2" t="s">
        <v>148</v>
      </c>
      <c r="G104" s="8" t="s">
        <v>122</v>
      </c>
      <c r="H104" s="6" t="s">
        <v>20</v>
      </c>
      <c r="I104" s="8" t="s">
        <v>21</v>
      </c>
      <c r="J104" s="15" t="s">
        <v>22</v>
      </c>
      <c r="K104" s="3" t="s">
        <v>18</v>
      </c>
      <c r="L104" s="6" t="s">
        <v>23</v>
      </c>
      <c r="M104" s="8" t="s">
        <v>24</v>
      </c>
      <c r="N104" s="2" t="s">
        <v>40</v>
      </c>
      <c r="O104" s="8">
        <v>1</v>
      </c>
      <c r="P104" s="2" t="s">
        <v>18</v>
      </c>
      <c r="Q104" s="8"/>
    </row>
    <row r="105" spans="1:17" ht="201.5" x14ac:dyDescent="0.25">
      <c r="A105" s="8">
        <v>100</v>
      </c>
      <c r="B105" s="6" t="s">
        <v>38</v>
      </c>
      <c r="C105" s="8" t="str">
        <f>HYPERLINK("http://data.overheid.nl/data/dataset/energieinbeeldstad-2015","Energie in beeld Den Haag 2008 t/m 2015")</f>
        <v>Energie in beeld Den Haag 2008 t/m 2015</v>
      </c>
      <c r="D105" s="2" t="s">
        <v>147</v>
      </c>
      <c r="E105" s="8" t="s">
        <v>17</v>
      </c>
      <c r="F105" s="2" t="s">
        <v>148</v>
      </c>
      <c r="G105" s="8" t="s">
        <v>123</v>
      </c>
      <c r="H105" s="6" t="s">
        <v>20</v>
      </c>
      <c r="I105" s="8" t="s">
        <v>21</v>
      </c>
      <c r="J105" s="15" t="s">
        <v>22</v>
      </c>
      <c r="K105" s="3" t="s">
        <v>18</v>
      </c>
      <c r="L105" s="6" t="s">
        <v>23</v>
      </c>
      <c r="M105" s="8" t="s">
        <v>24</v>
      </c>
      <c r="N105" s="2" t="s">
        <v>40</v>
      </c>
      <c r="O105" s="8">
        <v>6</v>
      </c>
      <c r="P105" s="2" t="s">
        <v>18</v>
      </c>
      <c r="Q105" s="8"/>
    </row>
    <row r="106" spans="1:17" ht="108.5" x14ac:dyDescent="0.25">
      <c r="A106" s="8">
        <v>101</v>
      </c>
      <c r="B106" s="6" t="s">
        <v>38</v>
      </c>
      <c r="C106" s="8" t="str">
        <f>HYPERLINK("http://data.overheid.nl/data/dataset/energie-in-beeld-den-haag-per-buurt-2013","Energie in beeld Den Haag per buurt 2013")</f>
        <v>Energie in beeld Den Haag per buurt 2013</v>
      </c>
      <c r="D106" s="2" t="s">
        <v>147</v>
      </c>
      <c r="E106" s="8" t="s">
        <v>17</v>
      </c>
      <c r="F106" s="2" t="s">
        <v>148</v>
      </c>
      <c r="G106" s="8" t="s">
        <v>122</v>
      </c>
      <c r="H106" s="6" t="s">
        <v>20</v>
      </c>
      <c r="I106" s="8" t="s">
        <v>21</v>
      </c>
      <c r="J106" s="15" t="s">
        <v>22</v>
      </c>
      <c r="K106" s="3" t="s">
        <v>18</v>
      </c>
      <c r="L106" s="6" t="s">
        <v>23</v>
      </c>
      <c r="M106" s="8" t="s">
        <v>24</v>
      </c>
      <c r="N106" s="2" t="s">
        <v>40</v>
      </c>
      <c r="O106" s="8">
        <v>1</v>
      </c>
      <c r="P106" s="2" t="s">
        <v>18</v>
      </c>
      <c r="Q106" s="8"/>
    </row>
    <row r="107" spans="1:17" ht="108.5" x14ac:dyDescent="0.25">
      <c r="A107" s="8">
        <v>102</v>
      </c>
      <c r="B107" s="6" t="s">
        <v>38</v>
      </c>
      <c r="C107" s="8" t="str">
        <f>HYPERLINK("http://data.overheid.nl/data/dataset/energie-in-beeld-den-haag-per-buurt-2012","Energie in beeld Den Haag per buurt 2012")</f>
        <v>Energie in beeld Den Haag per buurt 2012</v>
      </c>
      <c r="D107" s="2" t="s">
        <v>147</v>
      </c>
      <c r="E107" s="8" t="s">
        <v>17</v>
      </c>
      <c r="F107" s="2" t="s">
        <v>148</v>
      </c>
      <c r="G107" s="8" t="s">
        <v>122</v>
      </c>
      <c r="H107" s="6" t="s">
        <v>20</v>
      </c>
      <c r="I107" s="8" t="s">
        <v>21</v>
      </c>
      <c r="J107" s="15" t="s">
        <v>22</v>
      </c>
      <c r="K107" s="3" t="s">
        <v>18</v>
      </c>
      <c r="L107" s="6" t="s">
        <v>23</v>
      </c>
      <c r="M107" s="8" t="s">
        <v>24</v>
      </c>
      <c r="N107" s="2" t="s">
        <v>40</v>
      </c>
      <c r="O107" s="8">
        <v>1</v>
      </c>
      <c r="P107" s="2" t="s">
        <v>18</v>
      </c>
      <c r="Q107" s="8"/>
    </row>
    <row r="108" spans="1:17" ht="108.5" x14ac:dyDescent="0.25">
      <c r="A108" s="8">
        <v>103</v>
      </c>
      <c r="B108" s="6" t="s">
        <v>38</v>
      </c>
      <c r="C108" s="8" t="str">
        <f>HYPERLINK("http://data.overheid.nl/data/dataset/energie-in-beeld-den-haag-per-buurt-2008","Energie in beeld Den Haag per buurt 2008")</f>
        <v>Energie in beeld Den Haag per buurt 2008</v>
      </c>
      <c r="D108" s="2" t="s">
        <v>147</v>
      </c>
      <c r="E108" s="8" t="s">
        <v>17</v>
      </c>
      <c r="F108" s="2" t="s">
        <v>148</v>
      </c>
      <c r="G108" s="8" t="s">
        <v>124</v>
      </c>
      <c r="H108" s="6" t="s">
        <v>20</v>
      </c>
      <c r="I108" s="8" t="s">
        <v>21</v>
      </c>
      <c r="J108" s="15" t="s">
        <v>22</v>
      </c>
      <c r="K108" s="3" t="s">
        <v>18</v>
      </c>
      <c r="L108" s="6" t="s">
        <v>23</v>
      </c>
      <c r="M108" s="8" t="s">
        <v>24</v>
      </c>
      <c r="N108" s="2" t="s">
        <v>40</v>
      </c>
      <c r="O108" s="8">
        <v>1</v>
      </c>
      <c r="P108" s="2" t="s">
        <v>18</v>
      </c>
      <c r="Q108" s="8"/>
    </row>
    <row r="109" spans="1:17" ht="108.5" x14ac:dyDescent="0.25">
      <c r="A109" s="8">
        <v>104</v>
      </c>
      <c r="B109" s="6" t="s">
        <v>38</v>
      </c>
      <c r="C109" s="8" t="str">
        <f>HYPERLINK("http://data.overheid.nl/data/dataset/energie-in-beeld-den-haag-per-buurt-2009","Energie in beeld Den Haag per buurt 2009")</f>
        <v>Energie in beeld Den Haag per buurt 2009</v>
      </c>
      <c r="D109" s="2" t="s">
        <v>147</v>
      </c>
      <c r="E109" s="8" t="s">
        <v>17</v>
      </c>
      <c r="F109" s="2" t="s">
        <v>148</v>
      </c>
      <c r="G109" s="8" t="s">
        <v>122</v>
      </c>
      <c r="H109" s="6" t="s">
        <v>20</v>
      </c>
      <c r="I109" s="8" t="s">
        <v>21</v>
      </c>
      <c r="J109" s="15" t="s">
        <v>22</v>
      </c>
      <c r="K109" s="3" t="s">
        <v>18</v>
      </c>
      <c r="L109" s="6" t="s">
        <v>23</v>
      </c>
      <c r="M109" s="8" t="s">
        <v>24</v>
      </c>
      <c r="N109" s="2" t="s">
        <v>40</v>
      </c>
      <c r="O109" s="8">
        <v>1</v>
      </c>
      <c r="P109" s="2" t="s">
        <v>18</v>
      </c>
      <c r="Q109" s="8"/>
    </row>
    <row r="110" spans="1:17" ht="108.5" x14ac:dyDescent="0.25">
      <c r="A110" s="8">
        <v>105</v>
      </c>
      <c r="B110" s="6" t="s">
        <v>38</v>
      </c>
      <c r="C110" s="8" t="str">
        <f>HYPERLINK("http://data.overheid.nl/data/dataset/energie-in-beeld-den-haag-per-buurt-2011","Energie in beeld Den Haag per buurt 2011")</f>
        <v>Energie in beeld Den Haag per buurt 2011</v>
      </c>
      <c r="D110" s="2" t="s">
        <v>147</v>
      </c>
      <c r="E110" s="8" t="s">
        <v>17</v>
      </c>
      <c r="F110" s="2" t="s">
        <v>148</v>
      </c>
      <c r="G110" s="8" t="s">
        <v>122</v>
      </c>
      <c r="H110" s="6" t="s">
        <v>20</v>
      </c>
      <c r="I110" s="8" t="s">
        <v>21</v>
      </c>
      <c r="J110" s="15" t="s">
        <v>22</v>
      </c>
      <c r="K110" s="3" t="s">
        <v>18</v>
      </c>
      <c r="L110" s="6" t="s">
        <v>23</v>
      </c>
      <c r="M110" s="8" t="s">
        <v>24</v>
      </c>
      <c r="N110" s="2" t="s">
        <v>40</v>
      </c>
      <c r="O110" s="8">
        <v>1</v>
      </c>
      <c r="P110" s="2" t="s">
        <v>18</v>
      </c>
      <c r="Q110" s="8"/>
    </row>
    <row r="111" spans="1:17" ht="108.5" x14ac:dyDescent="0.25">
      <c r="A111" s="8">
        <v>106</v>
      </c>
      <c r="B111" s="6" t="s">
        <v>38</v>
      </c>
      <c r="C111" s="8" t="str">
        <f>HYPERLINK("http://data.overheid.nl/data/dataset/energie-in-beeld-den-haag-per-buurt-2010","Energie in beeld Den Haag per buurt 2010")</f>
        <v>Energie in beeld Den Haag per buurt 2010</v>
      </c>
      <c r="D111" s="2" t="s">
        <v>147</v>
      </c>
      <c r="E111" s="8" t="s">
        <v>17</v>
      </c>
      <c r="F111" s="2" t="s">
        <v>148</v>
      </c>
      <c r="G111" s="8" t="s">
        <v>122</v>
      </c>
      <c r="H111" s="6" t="s">
        <v>20</v>
      </c>
      <c r="I111" s="8" t="s">
        <v>21</v>
      </c>
      <c r="J111" s="15" t="s">
        <v>22</v>
      </c>
      <c r="K111" s="3" t="s">
        <v>18</v>
      </c>
      <c r="L111" s="6" t="s">
        <v>23</v>
      </c>
      <c r="M111" s="8" t="s">
        <v>24</v>
      </c>
      <c r="N111" s="2" t="s">
        <v>40</v>
      </c>
      <c r="O111" s="8">
        <v>1</v>
      </c>
      <c r="P111" s="2" t="s">
        <v>18</v>
      </c>
      <c r="Q111" s="8"/>
    </row>
    <row r="112" spans="1:17" ht="108.5" x14ac:dyDescent="0.25">
      <c r="A112" s="8">
        <v>107</v>
      </c>
      <c r="B112" s="6" t="s">
        <v>38</v>
      </c>
      <c r="C112" s="8" t="str">
        <f>HYPERLINK("http://data.overheid.nl/data/dataset/energie-in-beeld-den-haag-per-branche-2011","Energie in beeld Den Haag per branche 2011")</f>
        <v>Energie in beeld Den Haag per branche 2011</v>
      </c>
      <c r="D112" s="2" t="s">
        <v>147</v>
      </c>
      <c r="E112" s="8" t="s">
        <v>17</v>
      </c>
      <c r="F112" s="2" t="s">
        <v>148</v>
      </c>
      <c r="G112" s="8" t="s">
        <v>125</v>
      </c>
      <c r="H112" s="6" t="s">
        <v>20</v>
      </c>
      <c r="I112" s="8" t="s">
        <v>21</v>
      </c>
      <c r="J112" s="15" t="s">
        <v>22</v>
      </c>
      <c r="K112" s="3" t="s">
        <v>18</v>
      </c>
      <c r="L112" s="6" t="s">
        <v>23</v>
      </c>
      <c r="M112" s="8" t="s">
        <v>24</v>
      </c>
      <c r="N112" s="2" t="s">
        <v>40</v>
      </c>
      <c r="O112" s="8">
        <v>1</v>
      </c>
      <c r="P112" s="2" t="s">
        <v>18</v>
      </c>
      <c r="Q112" s="8"/>
    </row>
    <row r="113" spans="1:17" ht="108.5" x14ac:dyDescent="0.25">
      <c r="A113" s="8">
        <v>108</v>
      </c>
      <c r="B113" s="6" t="s">
        <v>38</v>
      </c>
      <c r="C113" s="8" t="str">
        <f>HYPERLINK("http://data.overheid.nl/data/dataset/energie-in-beeld-den-haag-per-branche-2014","Energie in beeld Den Haag per branche 2014")</f>
        <v>Energie in beeld Den Haag per branche 2014</v>
      </c>
      <c r="D113" s="2" t="s">
        <v>147</v>
      </c>
      <c r="E113" s="8" t="s">
        <v>17</v>
      </c>
      <c r="F113" s="2" t="s">
        <v>148</v>
      </c>
      <c r="G113" s="8" t="s">
        <v>125</v>
      </c>
      <c r="H113" s="6" t="s">
        <v>20</v>
      </c>
      <c r="I113" s="8" t="s">
        <v>21</v>
      </c>
      <c r="J113" s="15" t="s">
        <v>22</v>
      </c>
      <c r="K113" s="3" t="s">
        <v>18</v>
      </c>
      <c r="L113" s="6" t="s">
        <v>23</v>
      </c>
      <c r="M113" s="8" t="s">
        <v>24</v>
      </c>
      <c r="N113" s="2" t="s">
        <v>40</v>
      </c>
      <c r="O113" s="8">
        <v>1</v>
      </c>
      <c r="P113" s="2" t="s">
        <v>18</v>
      </c>
      <c r="Q113" s="8"/>
    </row>
    <row r="114" spans="1:17" ht="108.5" x14ac:dyDescent="0.25">
      <c r="A114" s="8">
        <v>109</v>
      </c>
      <c r="B114" s="6" t="s">
        <v>38</v>
      </c>
      <c r="C114" s="8" t="str">
        <f>HYPERLINK("http://data.overheid.nl/data/dataset/energie-in-beeld-den-haag-per-branche-2015","Energie in beeld Den Haag per branche 2015")</f>
        <v>Energie in beeld Den Haag per branche 2015</v>
      </c>
      <c r="D114" s="2" t="s">
        <v>147</v>
      </c>
      <c r="E114" s="8" t="s">
        <v>17</v>
      </c>
      <c r="F114" s="2" t="s">
        <v>148</v>
      </c>
      <c r="G114" s="8" t="s">
        <v>125</v>
      </c>
      <c r="H114" s="6" t="s">
        <v>20</v>
      </c>
      <c r="I114" s="8" t="s">
        <v>21</v>
      </c>
      <c r="J114" s="15" t="s">
        <v>22</v>
      </c>
      <c r="K114" s="3" t="s">
        <v>18</v>
      </c>
      <c r="L114" s="6" t="s">
        <v>23</v>
      </c>
      <c r="M114" s="8" t="s">
        <v>24</v>
      </c>
      <c r="N114" s="2" t="s">
        <v>40</v>
      </c>
      <c r="O114" s="8">
        <v>1</v>
      </c>
      <c r="P114" s="2" t="s">
        <v>18</v>
      </c>
      <c r="Q114" s="8"/>
    </row>
    <row r="115" spans="1:17" ht="108.5" x14ac:dyDescent="0.25">
      <c r="A115" s="8">
        <v>110</v>
      </c>
      <c r="B115" s="6" t="s">
        <v>38</v>
      </c>
      <c r="C115" s="8" t="str">
        <f>HYPERLINK("http://data.overheid.nl/data/dataset/energie-in-beeld-den-haag-per-branche-2013","Energie in beeld Den Haag per branche 2013")</f>
        <v>Energie in beeld Den Haag per branche 2013</v>
      </c>
      <c r="D115" s="2" t="s">
        <v>147</v>
      </c>
      <c r="E115" s="8" t="s">
        <v>17</v>
      </c>
      <c r="F115" s="2" t="s">
        <v>148</v>
      </c>
      <c r="G115" s="8" t="s">
        <v>125</v>
      </c>
      <c r="H115" s="6" t="s">
        <v>20</v>
      </c>
      <c r="I115" s="8" t="s">
        <v>21</v>
      </c>
      <c r="J115" s="15" t="s">
        <v>22</v>
      </c>
      <c r="K115" s="3" t="s">
        <v>18</v>
      </c>
      <c r="L115" s="6" t="s">
        <v>23</v>
      </c>
      <c r="M115" s="8" t="s">
        <v>24</v>
      </c>
      <c r="N115" s="2" t="s">
        <v>40</v>
      </c>
      <c r="O115" s="8">
        <v>1</v>
      </c>
      <c r="P115" s="2" t="s">
        <v>18</v>
      </c>
      <c r="Q115" s="8"/>
    </row>
    <row r="116" spans="1:17" ht="108.5" x14ac:dyDescent="0.25">
      <c r="A116" s="8">
        <v>111</v>
      </c>
      <c r="B116" s="6" t="s">
        <v>38</v>
      </c>
      <c r="C116" s="8" t="str">
        <f>HYPERLINK("http://data.overheid.nl/data/dataset/energie-in-beeld-den-haag-per-branche-2012","Energie in beeld Den Haag per branche 2012")</f>
        <v>Energie in beeld Den Haag per branche 2012</v>
      </c>
      <c r="D116" s="2" t="s">
        <v>147</v>
      </c>
      <c r="E116" s="8" t="s">
        <v>17</v>
      </c>
      <c r="F116" s="2" t="s">
        <v>148</v>
      </c>
      <c r="G116" s="8" t="s">
        <v>125</v>
      </c>
      <c r="H116" s="6" t="s">
        <v>20</v>
      </c>
      <c r="I116" s="8" t="s">
        <v>21</v>
      </c>
      <c r="J116" s="15" t="s">
        <v>22</v>
      </c>
      <c r="K116" s="3" t="s">
        <v>18</v>
      </c>
      <c r="L116" s="6" t="s">
        <v>23</v>
      </c>
      <c r="M116" s="8" t="s">
        <v>24</v>
      </c>
      <c r="N116" s="2" t="s">
        <v>40</v>
      </c>
      <c r="O116" s="8">
        <v>1</v>
      </c>
      <c r="P116" s="2" t="s">
        <v>18</v>
      </c>
      <c r="Q116" s="8"/>
    </row>
    <row r="117" spans="1:17" ht="108.5" x14ac:dyDescent="0.25">
      <c r="A117" s="8">
        <v>112</v>
      </c>
      <c r="B117" s="6" t="s">
        <v>38</v>
      </c>
      <c r="C117" s="8" t="str">
        <f>HYPERLINK("http://data.overheid.nl/data/dataset/energie-in-beeld-den-haag-buurt-2015","Energie in beeld Den Haag per buurt 2015")</f>
        <v>Energie in beeld Den Haag per buurt 2015</v>
      </c>
      <c r="D117" s="2" t="s">
        <v>147</v>
      </c>
      <c r="E117" s="8" t="s">
        <v>17</v>
      </c>
      <c r="F117" s="2" t="s">
        <v>148</v>
      </c>
      <c r="G117" s="8" t="s">
        <v>122</v>
      </c>
      <c r="H117" s="6" t="s">
        <v>20</v>
      </c>
      <c r="I117" s="8" t="s">
        <v>21</v>
      </c>
      <c r="J117" s="15" t="s">
        <v>22</v>
      </c>
      <c r="K117" s="3" t="s">
        <v>18</v>
      </c>
      <c r="L117" s="6" t="s">
        <v>23</v>
      </c>
      <c r="M117" s="8" t="s">
        <v>24</v>
      </c>
      <c r="N117" s="2" t="s">
        <v>40</v>
      </c>
      <c r="O117" s="8">
        <v>1</v>
      </c>
      <c r="P117" s="2" t="s">
        <v>18</v>
      </c>
      <c r="Q117" s="8"/>
    </row>
    <row r="118" spans="1:17" ht="108.5" x14ac:dyDescent="0.25">
      <c r="A118" s="8">
        <v>113</v>
      </c>
      <c r="B118" s="6" t="s">
        <v>38</v>
      </c>
      <c r="C118" s="8" t="str">
        <f>HYPERLINK("http://data.overheid.nl/data/dataset/energie-in-beeld-den-haag-per-branche-2010","Energie in beeld Den Haag per branche 2010")</f>
        <v>Energie in beeld Den Haag per branche 2010</v>
      </c>
      <c r="D118" s="2" t="s">
        <v>147</v>
      </c>
      <c r="E118" s="8" t="s">
        <v>17</v>
      </c>
      <c r="F118" s="2" t="s">
        <v>148</v>
      </c>
      <c r="G118" s="8" t="s">
        <v>125</v>
      </c>
      <c r="H118" s="6" t="s">
        <v>20</v>
      </c>
      <c r="I118" s="8" t="s">
        <v>21</v>
      </c>
      <c r="J118" s="15" t="s">
        <v>22</v>
      </c>
      <c r="K118" s="3" t="s">
        <v>18</v>
      </c>
      <c r="L118" s="6" t="s">
        <v>23</v>
      </c>
      <c r="M118" s="8" t="s">
        <v>24</v>
      </c>
      <c r="N118" s="2" t="s">
        <v>40</v>
      </c>
      <c r="O118" s="8">
        <v>1</v>
      </c>
      <c r="P118" s="2" t="s">
        <v>18</v>
      </c>
      <c r="Q118" s="8"/>
    </row>
    <row r="119" spans="1:17" ht="108.5" x14ac:dyDescent="0.25">
      <c r="A119" s="8">
        <v>114</v>
      </c>
      <c r="B119" s="6" t="s">
        <v>38</v>
      </c>
      <c r="C119" s="8" t="str">
        <f>HYPERLINK("http://data.overheid.nl/data/dataset/energie-in-beeld-den-haag-per-branche-2008","Energie in beeld Den Haag per branche 2008")</f>
        <v>Energie in beeld Den Haag per branche 2008</v>
      </c>
      <c r="D119" s="2" t="s">
        <v>147</v>
      </c>
      <c r="E119" s="8" t="s">
        <v>17</v>
      </c>
      <c r="F119" s="2" t="s">
        <v>148</v>
      </c>
      <c r="G119" s="8" t="s">
        <v>125</v>
      </c>
      <c r="H119" s="6" t="s">
        <v>20</v>
      </c>
      <c r="I119" s="8" t="s">
        <v>21</v>
      </c>
      <c r="J119" s="15" t="s">
        <v>22</v>
      </c>
      <c r="K119" s="3" t="s">
        <v>18</v>
      </c>
      <c r="L119" s="6" t="s">
        <v>23</v>
      </c>
      <c r="M119" s="8" t="s">
        <v>24</v>
      </c>
      <c r="N119" s="2" t="s">
        <v>40</v>
      </c>
      <c r="O119" s="8">
        <v>1</v>
      </c>
      <c r="P119" s="2" t="s">
        <v>18</v>
      </c>
      <c r="Q119" s="8"/>
    </row>
    <row r="120" spans="1:17" ht="108.5" x14ac:dyDescent="0.25">
      <c r="A120" s="8">
        <v>115</v>
      </c>
      <c r="B120" s="6" t="s">
        <v>38</v>
      </c>
      <c r="C120" s="8" t="str">
        <f>HYPERLINK("http://data.overheid.nl/data/dataset/energie-in-beeld-den-haag-per-branche-2009","Energie in beeld Den Haag per branche 2009")</f>
        <v>Energie in beeld Den Haag per branche 2009</v>
      </c>
      <c r="D120" s="2" t="s">
        <v>147</v>
      </c>
      <c r="E120" s="8" t="s">
        <v>17</v>
      </c>
      <c r="F120" s="2" t="s">
        <v>148</v>
      </c>
      <c r="G120" s="8" t="s">
        <v>125</v>
      </c>
      <c r="H120" s="6" t="s">
        <v>20</v>
      </c>
      <c r="I120" s="8" t="s">
        <v>21</v>
      </c>
      <c r="J120" s="15" t="s">
        <v>22</v>
      </c>
      <c r="K120" s="3" t="s">
        <v>18</v>
      </c>
      <c r="L120" s="6" t="s">
        <v>23</v>
      </c>
      <c r="M120" s="8" t="s">
        <v>24</v>
      </c>
      <c r="N120" s="2" t="s">
        <v>40</v>
      </c>
      <c r="O120" s="8">
        <v>1</v>
      </c>
      <c r="P120" s="2" t="s">
        <v>18</v>
      </c>
      <c r="Q120" s="8"/>
    </row>
    <row r="121" spans="1:17" ht="93" x14ac:dyDescent="0.25">
      <c r="A121" s="8">
        <v>116</v>
      </c>
      <c r="B121" s="6" t="s">
        <v>38</v>
      </c>
      <c r="C121" s="8" t="str">
        <f>HYPERLINK("http://data.overheid.nl/data/dataset/dwa","DWA Den Haag, Delft, Pijnacker-Nootdorp, Leidschendam-Voorburg")</f>
        <v>DWA Den Haag, Delft, Pijnacker-Nootdorp, Leidschendam-Voorburg</v>
      </c>
      <c r="D121" s="2" t="s">
        <v>147</v>
      </c>
      <c r="E121" s="8" t="s">
        <v>17</v>
      </c>
      <c r="F121" s="2" t="s">
        <v>148</v>
      </c>
      <c r="G121" s="8" t="s">
        <v>68</v>
      </c>
      <c r="H121" s="6" t="s">
        <v>20</v>
      </c>
      <c r="I121" s="8" t="s">
        <v>21</v>
      </c>
      <c r="J121" s="15" t="s">
        <v>22</v>
      </c>
      <c r="K121" s="3" t="s">
        <v>18</v>
      </c>
      <c r="L121" s="6" t="s">
        <v>23</v>
      </c>
      <c r="M121" s="8" t="s">
        <v>24</v>
      </c>
      <c r="N121" s="2" t="s">
        <v>40</v>
      </c>
      <c r="O121" s="8">
        <v>6</v>
      </c>
      <c r="P121" s="2" t="s">
        <v>18</v>
      </c>
      <c r="Q121" s="8"/>
    </row>
    <row r="122" spans="1:17" ht="93" x14ac:dyDescent="0.25">
      <c r="A122" s="8">
        <v>117</v>
      </c>
      <c r="B122" s="6" t="s">
        <v>38</v>
      </c>
      <c r="C122" s="8" t="str">
        <f>HYPERLINK("http://data.overheid.nl/data/dataset/drukriolering","Drukriolering Den Haag, Delft, Pijnacker-Nootdorp, Leidschendam-Voorburg")</f>
        <v>Drukriolering Den Haag, Delft, Pijnacker-Nootdorp, Leidschendam-Voorburg</v>
      </c>
      <c r="D122" s="2" t="s">
        <v>147</v>
      </c>
      <c r="E122" s="8" t="s">
        <v>17</v>
      </c>
      <c r="F122" s="2" t="s">
        <v>148</v>
      </c>
      <c r="G122" s="8" t="s">
        <v>126</v>
      </c>
      <c r="H122" s="6" t="s">
        <v>20</v>
      </c>
      <c r="I122" s="8" t="s">
        <v>21</v>
      </c>
      <c r="J122" s="15" t="s">
        <v>22</v>
      </c>
      <c r="K122" s="3" t="s">
        <v>18</v>
      </c>
      <c r="L122" s="6" t="s">
        <v>23</v>
      </c>
      <c r="M122" s="8" t="s">
        <v>24</v>
      </c>
      <c r="N122" s="2" t="s">
        <v>40</v>
      </c>
      <c r="O122" s="8">
        <v>6</v>
      </c>
      <c r="P122" s="2" t="s">
        <v>18</v>
      </c>
      <c r="Q122" s="8"/>
    </row>
    <row r="123" spans="1:17" ht="139.5" x14ac:dyDescent="0.25">
      <c r="A123" s="8">
        <v>118</v>
      </c>
      <c r="B123" s="6" t="s">
        <v>38</v>
      </c>
      <c r="C123" s="8" t="str">
        <f>HYPERLINK("http://data.overheid.nl/data/dataset/buurttuinen-den-haag","Buurttuinen Den Haag")</f>
        <v>Buurttuinen Den Haag</v>
      </c>
      <c r="D123" s="2" t="s">
        <v>147</v>
      </c>
      <c r="E123" s="8" t="s">
        <v>17</v>
      </c>
      <c r="F123" s="2" t="s">
        <v>148</v>
      </c>
      <c r="G123" s="8" t="s">
        <v>127</v>
      </c>
      <c r="H123" s="6" t="s">
        <v>20</v>
      </c>
      <c r="I123" s="8" t="s">
        <v>21</v>
      </c>
      <c r="J123" s="15" t="s">
        <v>22</v>
      </c>
      <c r="K123" s="3" t="s">
        <v>18</v>
      </c>
      <c r="L123" s="6" t="s">
        <v>23</v>
      </c>
      <c r="M123" s="8" t="s">
        <v>24</v>
      </c>
      <c r="N123" s="2" t="s">
        <v>40</v>
      </c>
      <c r="O123" s="8">
        <v>6</v>
      </c>
      <c r="P123" s="2" t="s">
        <v>18</v>
      </c>
      <c r="Q123" s="8"/>
    </row>
    <row r="124" spans="1:17" ht="124" x14ac:dyDescent="0.25">
      <c r="A124" s="8">
        <v>119</v>
      </c>
      <c r="B124" s="6" t="s">
        <v>38</v>
      </c>
      <c r="C124" s="8" t="str">
        <f>HYPERLINK("http://data.overheid.nl/data/dataset/buurtgrenzen-den-haag","Buurtgrenzen Den Haag")</f>
        <v>Buurtgrenzen Den Haag</v>
      </c>
      <c r="D124" s="2" t="s">
        <v>147</v>
      </c>
      <c r="E124" s="8" t="s">
        <v>17</v>
      </c>
      <c r="F124" s="2" t="s">
        <v>148</v>
      </c>
      <c r="G124" s="8" t="s">
        <v>128</v>
      </c>
      <c r="H124" s="6" t="s">
        <v>20</v>
      </c>
      <c r="I124" s="8" t="s">
        <v>21</v>
      </c>
      <c r="J124" s="15" t="s">
        <v>22</v>
      </c>
      <c r="K124" s="3" t="s">
        <v>18</v>
      </c>
      <c r="L124" s="6" t="s">
        <v>23</v>
      </c>
      <c r="M124" s="8" t="s">
        <v>24</v>
      </c>
      <c r="N124" s="2" t="s">
        <v>40</v>
      </c>
      <c r="O124" s="8">
        <v>6</v>
      </c>
      <c r="P124" s="2" t="s">
        <v>18</v>
      </c>
      <c r="Q124" s="8"/>
    </row>
    <row r="125" spans="1:17" ht="124" x14ac:dyDescent="0.25">
      <c r="A125" s="8">
        <v>120</v>
      </c>
      <c r="B125" s="6" t="s">
        <v>38</v>
      </c>
      <c r="C125" s="8" t="str">
        <f>HYPERLINK("http://data.overheid.nl/data/dataset/bromfiets-wrakken-en-weesfietsen-2015-den-haag","(Brom)fiets wrakken en weesfietsen 2015 Den Haag")</f>
        <v>(Brom)fiets wrakken en weesfietsen 2015 Den Haag</v>
      </c>
      <c r="D125" s="2" t="s">
        <v>147</v>
      </c>
      <c r="E125" s="8" t="s">
        <v>17</v>
      </c>
      <c r="F125" s="2" t="s">
        <v>148</v>
      </c>
      <c r="G125" s="8" t="s">
        <v>129</v>
      </c>
      <c r="H125" s="6" t="s">
        <v>20</v>
      </c>
      <c r="I125" s="8" t="s">
        <v>21</v>
      </c>
      <c r="J125" s="15" t="s">
        <v>22</v>
      </c>
      <c r="K125" s="3" t="s">
        <v>18</v>
      </c>
      <c r="L125" s="6" t="s">
        <v>23</v>
      </c>
      <c r="M125" s="8" t="s">
        <v>24</v>
      </c>
      <c r="N125" s="2" t="s">
        <v>40</v>
      </c>
      <c r="O125" s="8">
        <v>6</v>
      </c>
      <c r="P125" s="2" t="s">
        <v>18</v>
      </c>
      <c r="Q125" s="8"/>
    </row>
    <row r="126" spans="1:17" ht="124" x14ac:dyDescent="0.25">
      <c r="A126" s="8">
        <v>121</v>
      </c>
      <c r="B126" s="6" t="s">
        <v>38</v>
      </c>
      <c r="C126" s="8" t="str">
        <f>HYPERLINK("http://data.overheid.nl/data/dataset/boom-in-bos-den-haag","Boom in bos Den Haag")</f>
        <v>Boom in bos Den Haag</v>
      </c>
      <c r="D126" s="2" t="s">
        <v>147</v>
      </c>
      <c r="E126" s="8" t="s">
        <v>17</v>
      </c>
      <c r="F126" s="2" t="s">
        <v>148</v>
      </c>
      <c r="G126" s="8" t="s">
        <v>130</v>
      </c>
      <c r="H126" s="6" t="s">
        <v>20</v>
      </c>
      <c r="I126" s="8" t="s">
        <v>21</v>
      </c>
      <c r="J126" s="15" t="s">
        <v>22</v>
      </c>
      <c r="K126" s="3" t="s">
        <v>18</v>
      </c>
      <c r="L126" s="6" t="s">
        <v>23</v>
      </c>
      <c r="M126" s="8" t="s">
        <v>24</v>
      </c>
      <c r="N126" s="2" t="s">
        <v>40</v>
      </c>
      <c r="O126" s="8">
        <v>6</v>
      </c>
      <c r="P126" s="2" t="s">
        <v>18</v>
      </c>
      <c r="Q126" s="8"/>
    </row>
    <row r="127" spans="1:17" ht="263.5" x14ac:dyDescent="0.25">
      <c r="A127" s="8">
        <v>122</v>
      </c>
      <c r="B127" s="6" t="s">
        <v>38</v>
      </c>
      <c r="C127" s="8" t="str">
        <f>HYPERLINK("http://data.overheid.nl/data/dataset/bovengrondse-glascontainers-bont-den-haag","Bovengrondse glascontainers bont Den Haag")</f>
        <v>Bovengrondse glascontainers bont Den Haag</v>
      </c>
      <c r="D127" s="2" t="s">
        <v>147</v>
      </c>
      <c r="E127" s="8" t="s">
        <v>17</v>
      </c>
      <c r="F127" s="2" t="s">
        <v>148</v>
      </c>
      <c r="G127" s="8" t="s">
        <v>131</v>
      </c>
      <c r="H127" s="6" t="s">
        <v>20</v>
      </c>
      <c r="I127" s="8" t="s">
        <v>21</v>
      </c>
      <c r="J127" s="15" t="s">
        <v>22</v>
      </c>
      <c r="K127" s="3" t="s">
        <v>18</v>
      </c>
      <c r="L127" s="6" t="s">
        <v>23</v>
      </c>
      <c r="M127" s="8" t="s">
        <v>24</v>
      </c>
      <c r="N127" s="2" t="s">
        <v>40</v>
      </c>
      <c r="O127" s="8">
        <v>6</v>
      </c>
      <c r="P127" s="2" t="s">
        <v>18</v>
      </c>
      <c r="Q127" s="8"/>
    </row>
    <row r="128" spans="1:17" ht="124" x14ac:dyDescent="0.25">
      <c r="A128" s="8">
        <v>123</v>
      </c>
      <c r="B128" s="6" t="s">
        <v>38</v>
      </c>
      <c r="C128" s="8" t="str">
        <f>HYPERLINK("http://data.overheid.nl/data/dataset/boom-den-haag","Boom Den Haag")</f>
        <v>Boom Den Haag</v>
      </c>
      <c r="D128" s="2" t="s">
        <v>147</v>
      </c>
      <c r="E128" s="8" t="s">
        <v>17</v>
      </c>
      <c r="F128" s="2" t="s">
        <v>148</v>
      </c>
      <c r="G128" s="8" t="s">
        <v>132</v>
      </c>
      <c r="H128" s="6" t="s">
        <v>20</v>
      </c>
      <c r="I128" s="8" t="s">
        <v>21</v>
      </c>
      <c r="J128" s="15" t="s">
        <v>22</v>
      </c>
      <c r="K128" s="3" t="s">
        <v>18</v>
      </c>
      <c r="L128" s="6" t="s">
        <v>23</v>
      </c>
      <c r="M128" s="8" t="s">
        <v>24</v>
      </c>
      <c r="N128" s="2" t="s">
        <v>40</v>
      </c>
      <c r="O128" s="8">
        <v>6</v>
      </c>
      <c r="P128" s="2" t="s">
        <v>18</v>
      </c>
      <c r="Q128" s="8"/>
    </row>
    <row r="129" spans="1:17" ht="124" x14ac:dyDescent="0.25">
      <c r="A129" s="8">
        <v>124</v>
      </c>
      <c r="B129" s="6" t="s">
        <v>38</v>
      </c>
      <c r="C129" s="8" t="str">
        <f>HYPERLINK("http://data.overheid.nl/data/dataset/bomen-particulier-den-haag","Bomen particulier Den Haag")</f>
        <v>Bomen particulier Den Haag</v>
      </c>
      <c r="D129" s="2" t="s">
        <v>147</v>
      </c>
      <c r="E129" s="8" t="s">
        <v>17</v>
      </c>
      <c r="F129" s="2" t="s">
        <v>148</v>
      </c>
      <c r="G129" s="8" t="s">
        <v>133</v>
      </c>
      <c r="H129" s="6" t="s">
        <v>20</v>
      </c>
      <c r="I129" s="8" t="s">
        <v>21</v>
      </c>
      <c r="J129" s="15" t="s">
        <v>22</v>
      </c>
      <c r="K129" s="3" t="s">
        <v>18</v>
      </c>
      <c r="L129" s="6" t="s">
        <v>23</v>
      </c>
      <c r="M129" s="8" t="s">
        <v>24</v>
      </c>
      <c r="N129" s="2" t="s">
        <v>40</v>
      </c>
      <c r="O129" s="8">
        <v>6</v>
      </c>
      <c r="P129" s="2" t="s">
        <v>18</v>
      </c>
      <c r="Q129" s="8"/>
    </row>
    <row r="130" spans="1:17" ht="124" x14ac:dyDescent="0.25">
      <c r="A130" s="8">
        <v>125</v>
      </c>
      <c r="B130" s="6" t="s">
        <v>38</v>
      </c>
      <c r="C130" s="8" t="str">
        <f>HYPERLINK("http://data.overheid.nl/data/dataset/blokverwarming-dh2","Energielabels per postcode 5 gebied Den Haag")</f>
        <v>Energielabels per postcode 5 gebied Den Haag</v>
      </c>
      <c r="D130" s="2" t="s">
        <v>147</v>
      </c>
      <c r="E130" s="8" t="s">
        <v>17</v>
      </c>
      <c r="F130" s="2" t="s">
        <v>148</v>
      </c>
      <c r="G130" s="8" t="s">
        <v>134</v>
      </c>
      <c r="H130" s="6" t="s">
        <v>20</v>
      </c>
      <c r="I130" s="8" t="s">
        <v>21</v>
      </c>
      <c r="J130" s="15" t="s">
        <v>22</v>
      </c>
      <c r="K130" s="3" t="s">
        <v>18</v>
      </c>
      <c r="L130" s="6" t="s">
        <v>23</v>
      </c>
      <c r="M130" s="8" t="s">
        <v>24</v>
      </c>
      <c r="N130" s="2" t="s">
        <v>40</v>
      </c>
      <c r="O130" s="8">
        <v>6</v>
      </c>
      <c r="P130" s="2" t="s">
        <v>18</v>
      </c>
      <c r="Q130" s="8"/>
    </row>
    <row r="131" spans="1:17" ht="124" x14ac:dyDescent="0.25">
      <c r="A131" s="8">
        <v>126</v>
      </c>
      <c r="B131" s="6" t="s">
        <v>38</v>
      </c>
      <c r="C131" s="8" t="str">
        <f>HYPERLINK("http://data.overheid.nl/data/dataset/bezit-woningbouwcorporaties-2014","Bezit woningbouwcorporaties Den Haag 2014")</f>
        <v>Bezit woningbouwcorporaties Den Haag 2014</v>
      </c>
      <c r="D131" s="2" t="s">
        <v>147</v>
      </c>
      <c r="E131" s="8" t="s">
        <v>17</v>
      </c>
      <c r="F131" s="2" t="s">
        <v>148</v>
      </c>
      <c r="G131" s="8" t="s">
        <v>135</v>
      </c>
      <c r="H131" s="6" t="s">
        <v>20</v>
      </c>
      <c r="I131" s="8" t="s">
        <v>21</v>
      </c>
      <c r="J131" s="15" t="s">
        <v>22</v>
      </c>
      <c r="K131" s="3" t="s">
        <v>18</v>
      </c>
      <c r="L131" s="6" t="s">
        <v>23</v>
      </c>
      <c r="M131" s="8" t="s">
        <v>24</v>
      </c>
      <c r="N131" s="2" t="s">
        <v>40</v>
      </c>
      <c r="O131" s="8">
        <v>6</v>
      </c>
      <c r="P131" s="2" t="s">
        <v>18</v>
      </c>
      <c r="Q131" s="8"/>
    </row>
    <row r="132" spans="1:17" ht="139.5" x14ac:dyDescent="0.25">
      <c r="A132" s="8">
        <v>127</v>
      </c>
      <c r="B132" s="6" t="s">
        <v>38</v>
      </c>
      <c r="C132" s="8" t="str">
        <f>HYPERLINK("http://data.overheid.nl/data/dataset/archeologie-booronderzoek-den-haag","Archeologie Booronderzoek Den Haag")</f>
        <v>Archeologie Booronderzoek Den Haag</v>
      </c>
      <c r="D132" s="2" t="s">
        <v>147</v>
      </c>
      <c r="E132" s="8" t="s">
        <v>17</v>
      </c>
      <c r="F132" s="2" t="s">
        <v>148</v>
      </c>
      <c r="G132" s="8" t="s">
        <v>136</v>
      </c>
      <c r="H132" s="6" t="s">
        <v>20</v>
      </c>
      <c r="I132" s="8" t="s">
        <v>21</v>
      </c>
      <c r="J132" s="15" t="s">
        <v>22</v>
      </c>
      <c r="K132" s="3" t="s">
        <v>18</v>
      </c>
      <c r="L132" s="6" t="s">
        <v>23</v>
      </c>
      <c r="M132" s="8" t="s">
        <v>24</v>
      </c>
      <c r="N132" s="2" t="s">
        <v>40</v>
      </c>
      <c r="O132" s="8">
        <v>6</v>
      </c>
      <c r="P132" s="2" t="s">
        <v>18</v>
      </c>
      <c r="Q132" s="8"/>
    </row>
    <row r="133" spans="1:17" ht="31" x14ac:dyDescent="0.25">
      <c r="A133" s="8">
        <v>128</v>
      </c>
      <c r="B133" s="6" t="s">
        <v>38</v>
      </c>
      <c r="C133" s="8" t="str">
        <f>HYPERLINK("http://data.overheid.nl/data/dataset/aantal-vestigingen-van-bedrijven-en-instellingen-naar-grootteklasse-per-stadsdeel-2015-den-haag","Aantal vestigingen van bedrijven en instellingen (naar grootteklasse) per Stadsdeel 2015 Den Haag")</f>
        <v>Aantal vestigingen van bedrijven en instellingen (naar grootteklasse) per Stadsdeel 2015 Den Haag</v>
      </c>
      <c r="D133" s="2" t="s">
        <v>147</v>
      </c>
      <c r="E133" s="8" t="s">
        <v>17</v>
      </c>
      <c r="F133" s="2" t="s">
        <v>148</v>
      </c>
      <c r="G133" s="8" t="s">
        <v>137</v>
      </c>
      <c r="H133" s="6" t="s">
        <v>20</v>
      </c>
      <c r="I133" s="8" t="s">
        <v>21</v>
      </c>
      <c r="J133" s="15" t="s">
        <v>22</v>
      </c>
      <c r="K133" s="3" t="s">
        <v>18</v>
      </c>
      <c r="L133" s="6" t="s">
        <v>23</v>
      </c>
      <c r="M133" s="8" t="s">
        <v>24</v>
      </c>
      <c r="N133" s="2" t="s">
        <v>40</v>
      </c>
      <c r="O133" s="8">
        <v>2</v>
      </c>
      <c r="P133" s="2" t="s">
        <v>18</v>
      </c>
      <c r="Q133" s="8"/>
    </row>
    <row r="134" spans="1:17" ht="31" x14ac:dyDescent="0.25">
      <c r="A134" s="8">
        <v>129</v>
      </c>
      <c r="B134" s="6" t="s">
        <v>38</v>
      </c>
      <c r="C134" s="8" t="str">
        <f>HYPERLINK("http://data.overheid.nl/data/dataset/aantal-vestigingen-van-bedrijven-en-instellingen-naar-grootteklasse-per-buurt-2015-den-haag","Aantal vestigingen van bedrijven en instellingen (naar grootteklasse) per Buurt 2015 Den Haag")</f>
        <v>Aantal vestigingen van bedrijven en instellingen (naar grootteklasse) per Buurt 2015 Den Haag</v>
      </c>
      <c r="D134" s="2" t="s">
        <v>147</v>
      </c>
      <c r="E134" s="8" t="s">
        <v>17</v>
      </c>
      <c r="F134" s="2" t="s">
        <v>148</v>
      </c>
      <c r="G134" s="8" t="s">
        <v>138</v>
      </c>
      <c r="H134" s="6" t="s">
        <v>20</v>
      </c>
      <c r="I134" s="8" t="s">
        <v>21</v>
      </c>
      <c r="J134" s="15" t="s">
        <v>22</v>
      </c>
      <c r="K134" s="3" t="s">
        <v>18</v>
      </c>
      <c r="L134" s="6" t="s">
        <v>23</v>
      </c>
      <c r="M134" s="8" t="s">
        <v>24</v>
      </c>
      <c r="N134" s="2" t="s">
        <v>40</v>
      </c>
      <c r="O134" s="8">
        <v>2</v>
      </c>
      <c r="P134" s="2" t="s">
        <v>18</v>
      </c>
      <c r="Q134" s="8"/>
    </row>
    <row r="135" spans="1:17" ht="15.5" x14ac:dyDescent="0.25">
      <c r="A135" s="8">
        <v>130</v>
      </c>
      <c r="B135" s="6" t="s">
        <v>38</v>
      </c>
      <c r="C135" s="8" t="str">
        <f>HYPERLINK("http://data.overheid.nl/data/dataset/aantal-geslaagden-2015-den-haag","Aantal geslaagden 2015 Den Haag")</f>
        <v>Aantal geslaagden 2015 Den Haag</v>
      </c>
      <c r="D135" s="2" t="s">
        <v>147</v>
      </c>
      <c r="E135" s="8" t="s">
        <v>17</v>
      </c>
      <c r="F135" s="2" t="s">
        <v>148</v>
      </c>
      <c r="G135" s="8" t="s">
        <v>139</v>
      </c>
      <c r="H135" s="6" t="s">
        <v>20</v>
      </c>
      <c r="I135" s="8" t="s">
        <v>21</v>
      </c>
      <c r="J135" s="15" t="s">
        <v>22</v>
      </c>
      <c r="K135" s="3" t="s">
        <v>18</v>
      </c>
      <c r="L135" s="6" t="s">
        <v>23</v>
      </c>
      <c r="M135" s="8" t="s">
        <v>24</v>
      </c>
      <c r="N135" s="2" t="s">
        <v>40</v>
      </c>
      <c r="O135" s="8">
        <v>2</v>
      </c>
      <c r="P135" s="2" t="s">
        <v>18</v>
      </c>
      <c r="Q135" s="8"/>
    </row>
    <row r="136" spans="1:17" ht="124" x14ac:dyDescent="0.25">
      <c r="A136" s="8">
        <v>131</v>
      </c>
      <c r="B136" s="6" t="s">
        <v>38</v>
      </c>
      <c r="C136" s="8" t="str">
        <f>HYPERLINK("http://data.overheid.nl/data/dataset/aansluitingen-warmtenet-corporatiewoningen-dh3","Warmtenet aansluitingen corporatiewoningen Den Haag")</f>
        <v>Warmtenet aansluitingen corporatiewoningen Den Haag</v>
      </c>
      <c r="D136" s="2" t="s">
        <v>147</v>
      </c>
      <c r="E136" s="8" t="s">
        <v>17</v>
      </c>
      <c r="F136" s="2" t="s">
        <v>148</v>
      </c>
      <c r="G136" s="8" t="s">
        <v>48</v>
      </c>
      <c r="H136" s="6" t="s">
        <v>20</v>
      </c>
      <c r="I136" s="8" t="s">
        <v>21</v>
      </c>
      <c r="J136" s="15" t="s">
        <v>22</v>
      </c>
      <c r="K136" s="3" t="s">
        <v>18</v>
      </c>
      <c r="L136" s="6" t="s">
        <v>23</v>
      </c>
      <c r="M136" s="8" t="s">
        <v>24</v>
      </c>
      <c r="N136" s="2" t="s">
        <v>40</v>
      </c>
      <c r="O136" s="8">
        <v>6</v>
      </c>
      <c r="P136" s="2" t="s">
        <v>18</v>
      </c>
      <c r="Q136" s="8"/>
    </row>
    <row r="137" spans="1:17" ht="170.5" x14ac:dyDescent="0.25">
      <c r="A137" s="8">
        <v>132</v>
      </c>
      <c r="B137" s="6" t="s">
        <v>16</v>
      </c>
      <c r="C137" s="8" t="str">
        <f>HYPERLINK("http://data.overheid.nl/data/dataset/bak-container","Bak/Container")</f>
        <v>Bak/Container</v>
      </c>
      <c r="D137" s="2" t="s">
        <v>147</v>
      </c>
      <c r="E137" s="8" t="s">
        <v>17</v>
      </c>
      <c r="F137" s="2" t="s">
        <v>148</v>
      </c>
      <c r="G137" s="8" t="s">
        <v>140</v>
      </c>
      <c r="H137" s="6" t="s">
        <v>20</v>
      </c>
      <c r="I137" s="8" t="s">
        <v>21</v>
      </c>
      <c r="J137" s="15" t="s">
        <v>22</v>
      </c>
      <c r="K137" s="3" t="s">
        <v>18</v>
      </c>
      <c r="L137" s="6" t="s">
        <v>23</v>
      </c>
      <c r="M137" s="8" t="s">
        <v>24</v>
      </c>
      <c r="N137" s="2" t="s">
        <v>25</v>
      </c>
      <c r="O137" s="8">
        <v>2</v>
      </c>
      <c r="P137" s="2" t="s">
        <v>18</v>
      </c>
      <c r="Q137" s="8"/>
    </row>
    <row r="138" spans="1:17" ht="31" x14ac:dyDescent="0.25">
      <c r="A138" s="8">
        <v>133</v>
      </c>
      <c r="B138" s="6" t="s">
        <v>16</v>
      </c>
      <c r="C138" s="8" t="str">
        <f>HYPERLINK("http://data.overheid.nl/data/dataset/3d-model-den-haag","3D model Den Haag")</f>
        <v>3D model Den Haag</v>
      </c>
      <c r="D138" s="2" t="s">
        <v>147</v>
      </c>
      <c r="E138" s="8" t="s">
        <v>17</v>
      </c>
      <c r="F138" s="2" t="s">
        <v>148</v>
      </c>
      <c r="G138" s="8" t="s">
        <v>141</v>
      </c>
      <c r="H138" s="6" t="s">
        <v>142</v>
      </c>
      <c r="I138" s="8" t="s">
        <v>21</v>
      </c>
      <c r="J138" s="15" t="s">
        <v>22</v>
      </c>
      <c r="K138" s="3" t="s">
        <v>18</v>
      </c>
      <c r="L138" s="6" t="s">
        <v>23</v>
      </c>
      <c r="M138" s="8" t="s">
        <v>24</v>
      </c>
      <c r="N138" s="2" t="s">
        <v>25</v>
      </c>
      <c r="O138" s="8">
        <v>1</v>
      </c>
      <c r="P138" s="2" t="s">
        <v>18</v>
      </c>
      <c r="Q138" s="8"/>
    </row>
  </sheetData>
  <pageMargins left="1" right="1" top="1.6666666666666667" bottom="1.6666666666666667" header="1" footer="1"/>
  <pageSetup paperSize="9" firstPageNumber="4294967295" fitToWidth="0" fitToHeight="0" orientation="portrait"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Matthijs Verschraagen</dc:creator>
  <cp:lastModifiedBy>Gebruiker</cp:lastModifiedBy>
  <dcterms:created xsi:type="dcterms:W3CDTF">2017-01-19T10:51:15Z</dcterms:created>
  <dcterms:modified xsi:type="dcterms:W3CDTF">2017-06-12T07:34:22Z</dcterms:modified>
</cp:coreProperties>
</file>