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_FilterDatabase" localSheetId="0" hidden="1">'data.overheid.nl dataset'!$A$5:$Q$112</definedName>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alcChain>
</file>

<file path=xl/sharedStrings.xml><?xml version="1.0" encoding="utf-8"?>
<sst xmlns="http://schemas.openxmlformats.org/spreadsheetml/2006/main" count="1378" uniqueCount="155">
  <si>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</si>
  <si>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</si>
  <si>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</si>
  <si>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</si>
  <si>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</si>
  <si>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</si>
  <si>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</si>
  <si>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</si>
  <si>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</si>
  <si>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</si>
  <si>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</si>
  <si>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</si>
  <si>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</si>
  <si>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</si>
  <si>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</si>
  <si>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</si>
  <si>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</si>
  <si>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RIVM</t>
  </si>
  <si>
    <t>atlasnatuurlijkkapitaal@rivm.nl</t>
  </si>
  <si>
    <t>Ministerie van Volksgezondheid, Welzijn en Sport</t>
  </si>
  <si>
    <t>Wat is er te zien: Dieldringehalte (Relatief t.o.v. mediaan) voor ondergrond (30-50cm) voor 5 landgebruik-grondsoort combinaties in Nederland. 
Toelichting: Het middel is voornamelijk gebruikt in de akkerbouw. Hoewel dit gewasbeschermingsmiddel sinds 1984 uit de handel is, worden nog steeds concentraties aangetroffen; het middel is persistent, dat wil zeggen dat het slecht afbreekbaar is. Er bestaat een achtergrondwaarde in de vorm van een som-norm (samen met aldrin en endrin), deze bedraagt 15 μg/kg. 
Wat is de Waarde: waarschuwend effect. De lezer ziet hoe lang deze bestrijdingsmiddelen in het milieu blijven. Ook als er beleid is om de verkoop te verbieden, ben je er nog niet vanaf, omdat de resten van voorgaande jaren nog in het milieu zitten.
Belangrijk voor: Ecologische kapitaal en ecosysteemdiensten. Diffuse bodemverontreiniging heeft effecten op de mogelijkheden voor het benutten van ecosysteemdiensten.</t>
  </si>
  <si>
    <t>Publiek Domein</t>
  </si>
  <si>
    <t>nl-NL</t>
  </si>
  <si>
    <t>groen</t>
  </si>
  <si>
    <t/>
  </si>
  <si>
    <t>beschikbaar</t>
  </si>
  <si>
    <t>Nee</t>
  </si>
  <si>
    <t>2017-01-18</t>
  </si>
  <si>
    <t>Wat is er te zien: Dieldringehalte (Relatief t.o.v. mediaan) voor bovengrond (0-10cm) voor 5 landgebruik-grondsoort combinaties in Nederland. 
Toelichting: Het middel is voornamelijk gebruikt in de akkerbouw. Hoewel dit gewasbeschermingsmiddel sinds 1984 uit de handel is, worden nog steeds concentraties aangetroffen; het middel is persistent, dat wil zeggen dat het slecht afbreekbaar is. Er bestaat een achtergrondwaarde in de vorm van een som-norm (samen met aldrin en endrin), deze bedraagt 15 μg/kg. 
Wat is de Waarde: waarschuwend effect. De lezer ziet hoe lang deze bestrijdingsmiddelen in het milieu blijven. Ook als er beleid is om de verkoop te verbieden, ben je er nog niet vanaf, omdat de resten van voorgaande jaren nog in het milieu zitten.
Belangrijk voor: Ecologische kapitaal en ecosysteemdiensten. Diffuse bodemverontreiniging heeft effecten op de mogelijkheden voor het benutten van ecosysteemdiensten.</t>
  </si>
  <si>
    <t>Wat is er te zien: Bariumgehalte (Relatief t.o.v. mediaan) voor ondergrond (30-50cm) voor 4 landgebruik-grondsoort combinaties in Nederland. 
Toelichting: Er is momenteel geen norm voor Barium (voormalige interventiewaarde = 920 mg/kg droge stof). De aanwezigheid van Barium in de bodem kan zowel van nature als door een anthropogene bron zijn. 
Barium kent diverse industrieële toepassingen,  het wordt bijvoorbeeld in andere landen gebruikt voor schaliegaswinning. De exacte gevolgen voor volksgezondheid zijn beperkt onderzocht (zie Envir. Geochem. Health: Kravenchenko et al., 2014). Gevolgen zijn o.a. hart- en nieraandoeningen. 
Wat is de Waarde: diffuse bodemverontreiniging heeft effecten op de mogelijkheden voor het benutten van ecosysteemdiensten.
Belangrijk voor: Ecologische kapitaal en ecosysteemdiensten. Volksgezondheid effecten.</t>
  </si>
  <si>
    <t>Wat is er te zien: Bariumgehalte (Relatief t.o.v. mediaan) voor bovengrond (0-10cm) voor 4 landgebruik-grondsoort combinaties in Nederland. 
Toelichting: Er is momenteel geen norm voor Barium (voormalige interventiewaarde = 920 mg/kg droge stof). De aanwezigheid van Barium in de bodem kan zowel van nature als door een anthropogene bron zijn. 
Barium kent diverse industrieële toepassingen,  het wordt bijvoorbeeld in andere landen gebruikt voor schaliegaswinning. De exacte gevolgen voor volksgezondheid zijn beperkt onderzocht (zie Envir. Geochem. Health: Kravenchenko et al., 2014). Gevolgen zijn o.a. hart- en nieraandoeningen. 
Wat is de Waarde: diffuse bodemverontreiniging heeft effecten op de mogelijkheden voor het benutten van ecosysteemdiensten.
Belangrijk voor: Ecologische kapitaal en ecosysteemdiensten. Volksgezondheid effecten.</t>
  </si>
  <si>
    <t>emissieregistratie@rivm.nl</t>
  </si>
  <si>
    <t>Stikstofoxide (NOx) emissie door emissiebronnen uit de doelgroep verkeer en vervoer 2014. Emissies naar lucht in kg/km2 zodat de verschil in oppervlakte het kaartbeeld niet verstoord. Gegevens zijn mede gepubliceerd in dataset  Emissieregistratie 1990 - 2014.</t>
  </si>
  <si>
    <t>Stikstof (N-totaal) belasting oppervlaktewater door alle nederlandse bronnen emissiejaar 2014 in kg. Emissieregistratie 1990-2014 (vastgesteld 2016)</t>
  </si>
  <si>
    <t>Koperverbindingen (Cu) emissie door emissiebronnen uit verkeer en vervoer emissiejaar 2014, naar lucht in kg. Gegevens zijn mede gepubliceerd in dataset Emissieregistratie 1990 - 2014 (vastgesteld 2016).</t>
  </si>
  <si>
    <t>Ammoniak (NH3) emissie alle nederlandse bronnen emissiejaar 2014, naar lucht in kg. Verdeeld over de gemeente kaart 2016. Emissieregistratie 1990-2014 (vastgesteld 2016)</t>
  </si>
  <si>
    <t>Deze dataset bevat de emissies en afvalstromen vanuit de belangrijkste industriële faciliteiten in Nederland zoals deze met het elektronisch Milieujaarverslag worden verzameld in het kader van de Europese E-PRTR verplichting door RIVM aan de Europese Unie worden gerapporteerd. Het bevoegd gezag (provincie, gemeente, waterschap, omgevingsdienst etc.) van het bedrijf heeft vooraf de emissies en afvalstromen  gevalideerd.
Deze dataset betreft emissies naar de lucht en naar het oppervlaktewater. In beide gevallen gaat het om jaarvrachten.</t>
  </si>
  <si>
    <t>Deze dataset bevat de emissies en afvalstromen vanuit de belangrijkste industriële faciliteiten in Nederland zoals deze met het elektronisch Milieujaarverslag worden verzameld in het kader van de Europese E-PRTR verplichting door RIVM aan de Europese Unie worden gerapporteerd. Het bevoegd gezag (provincie, gemeente, waterschap, omgevingsdienst etc.) van het bedrijf heeft vooraf de emissies en afvalstromen  gevalideerd.
Deze dataset betreft de hoeveelheid gevaarlijk en niet gevaarlijk afval, hierbij gaat het om jaarvrachten.</t>
  </si>
  <si>
    <t>Wat ziet u? De depositie van stikstofverbindingen in Nederland. De ruimtelijke resolutie is 1x km2. Depositiewaarden voor de natuur m.n. de Natura2000-gebieden worden gebruikt in de Programmatische Aanpak Stikstof (PAS). Stikstofdepositie op andere gebieden in Nederland worden geleverd aan de PBL en CBS. CBS maakt daarvan onder ander N-balansen over landbouwgebied en wateren.</t>
  </si>
  <si>
    <t>geodata@rivm.nl</t>
  </si>
  <si>
    <t>In deze dataset zijn de jaargemiddelde concentraties van stoffen in het drinkwater opgenomen per drinkwaterpompstation. De metingen zijn uitgevoerd door de drinkwaterbedrijven daar waar het drinkwater na zuivering het pompstation verlaat. Alleen de meetresultaten boven de detectiegrens zijn weergegeven.</t>
  </si>
  <si>
    <t>Deze dataset bevat de jaargemiddelde cijfers van het Nationaal Meetnet Radioactiviteit van het RIVM zoals in het kader van het EURATOM verdrag verzameld. De data is op diverse meetlocaties verspreid over Nederland gemeten.</t>
  </si>
  <si>
    <t>harm.van.wijnen@rivm.nl</t>
  </si>
  <si>
    <t>Op de kaart ziet u hoeveel licht er ‘s nachts in Nederland te zien was in 2015, van bovenaf gezien, uitgedrukt in 10-10 Watt per cm2 per steradiaal. In gebieden die rood oplichten wordt veel licht uitgestoten, zoals in het kassengebied in Zuid-Holland. In andere gebieden, zoals in het noorden van Nederland, wordt afgezien van de steden weinig licht uitgestoten. Verlichting in de avond en de nacht maakt het mogelijk dat wij langer actief kunnen zijn (sporten, uitgaan) en draagt bij aan de verkeers- en sociale veiligheid.</t>
  </si>
  <si>
    <t>Deze dataset bevat de jaargemiddelde cijfers voor de in de EU-richtlijn 2008/50/EG verplichte componenten voor het kalenderjaar 2012. Deze gegevens zijn gemeten door het Landelijk Meetnet Luchtkwaliteit van het RIVM op diverse meetlocaties verspreid over Nederland.
Naast het jaargemiddelde van de diverse componenten per meetlocatie wordt er ook informatie weergegeven over het aantal metingen waarop dit jaargemiddelde is berekend.</t>
  </si>
  <si>
    <t>CC-BY 3.0</t>
  </si>
  <si>
    <t>Data.overheid.nl dataregister</t>
  </si>
  <si>
    <t xml:space="preserve">Bevat de emissiedata in groot detail van ruim 300 stoffen vanaf 1990 naar lucht water en bodem zoals die jaarlijks wordt vastgesteld door de deelnemers van de Nederlandse Emissieregistratie en gebruikt worden voor een groot aantal (Internationale) leveranties zoals de Kyoto broeikasgassen, Grootschalige luchtverontreiniging, NEC emissieplafonds, GCN/GDN, Kaderrichtlijn Water,  OSPAR, </t>
  </si>
  <si>
    <t>In het kader van de NEC-richtlijn en CLRTAP gerapporteerde emissies van grootschalige luchtverontreiniging uit Nederland. Jaarlijkse update per 31 december</t>
  </si>
  <si>
    <t>In het kader van de Kyoto verplichting en Europese gelijksoortige verplichting gerapporteerde emissie van broeikasgassen vanuit Nederland in het CRF-format</t>
  </si>
  <si>
    <t>Zwaveloxiden (als SO2) emissies naar lucht uit alle bronnen in 2014 in kg/km2 per jaar. Emissieregistratie 1990 - 2014. (vastgesteld 2016)</t>
  </si>
  <si>
    <t>Zink (Zn) belasting oppervlaktewater uit alle bronnen in 2014 in kg per jaar. Emissieregistratie 1990 - 2014. (vastgesteld 2016)</t>
  </si>
  <si>
    <t>Stikstofoxiden (als NOx) emissies naar lucht uit alle bronnen in 2014 in kg/km2 per jaar. Emissieregistratie 1990 - 2014. (vastgesteld 2016)</t>
  </si>
  <si>
    <t>Stikstof (N-totaal) emissies naar bodem uit alle bronnen in 2014 in kg per jaar. Emissieregistratie 1990 - 2014. (vastgesteld 2016)</t>
  </si>
  <si>
    <t>Stikstof (N-totaal) belasting oppervlaktewater uit alle bronnen in 2014 in kg per jaar. Emissieregistratie 1990 - 2014. (vastgesteld 2016)</t>
  </si>
  <si>
    <t>Niet-methaan VOS (NMVOS) emissies naar lucht uit alle bronnen in 2014 in kg/km2 per jaar. Emissieregistratie 1990 - 2014. (vastgesteld 2016)</t>
  </si>
  <si>
    <t>Methaan (CH4) emissies naar lucht uit alle bronnen in 2014 in kg per jaar. Emissieregistratie 1990 - 2014 (vastgesteld 2016)</t>
  </si>
  <si>
    <t>Kwik (Hg) emissies naar bodem uit alle bronnen in 2014 in kg per jaar. Emissieregistratie 1990 - 2014. (vastgesteld 2016)</t>
  </si>
  <si>
    <t>Kwik (Hg) belasting oppervlaktewater uit alle bronnen in 2014 in kg per jaar. Emissieregistratie 1990 - 2014. (vastgesteld 2016)</t>
  </si>
  <si>
    <t>Koper (Cu) emissies naar bodem uit alle bronnen in 2014 in kg per jaar. Emissieregistratie 1990 - 2014. (vastgesteld 2016)</t>
  </si>
  <si>
    <t>Koper (Cu) belasting oppervlaktewater uit alle bronnen in 2014 in kg per jaar. Emissieregistratie 1990 - 2014. (vastgesteld 2016)</t>
  </si>
  <si>
    <t>Koolstofdioxide (CO2) emissies naar lucht uit alle bronnen in 2014 in kg/km2 per jaar. Emissieregistratie 1990 - 2014. (vastgesteld 2016)</t>
  </si>
  <si>
    <t>Fosfor (P-totaal) emissies naar bodem uit alle bronnen in 2014 in kg per jaar. Emissieregistratie 1990 - 2014. (vastgesteld 2016)</t>
  </si>
  <si>
    <t>Fosfor (P-totaal) belasting oppervlaktewater uit alle bronnen in 2014 in kg per jaar. Emissieregistratie 1990 - 2014. (vastgesteld 2016)</t>
  </si>
  <si>
    <t>Fijnstof  (PM2.5) emissies naar lucht uit alle bronnen in 2014 in kg per jaar. Emissieregistratie 1990 - 2014 (vastgesteld 2016).</t>
  </si>
  <si>
    <t>Fijnstof (PM10) emissies naar lucht uit alle bronnen in 2014 in kg/km2 per jaar. Emissieregistratie 1990 - 2014. (vastgesteld 2016)</t>
  </si>
  <si>
    <t>Ammoniak (NH3) emissies naar lucht uit alle bronnen in 2014 in kg/km2 per jaar. Emissieregistratie 1990 - 2014. (vastgesteld 2016)</t>
  </si>
  <si>
    <t>Emissieregistratie@rivm.nl</t>
  </si>
  <si>
    <t>Stikstofoxide (als NO2) emissies naar lucht alle bronnen. Per vierkant in kilogram. Deze data wordt verzameld door RIVM, emissieregistratie. In samenwerking met TNO, Deltares, CBS, Fugro, WVL. 
Deze dataset is een extract  uit de dataset 1990-2013 definitief. Gepubliceerd op 16 juni 2015.</t>
  </si>
  <si>
    <t>atlasleefomgeving@rivm.nl</t>
  </si>
  <si>
    <t>U ziet de gemiddelde concentratie stikstofdioxide van het afgelopen uur in kleur aangegeven. Elk uur wordt deze informatie geactualiseerd. De hoogste concentraties stikstofdioxide komen meestal voor tijdens de ochtend- en avondspits. Deze stof komt vrij door het (weg)verkeer, energieproductie en industrie. Daarnaast ontstaat NO2 uit een reactie tussen stikstofmonoxide en ozon. Het weer en de verkeersdrukte hebben grote invloed op de concentratie. De waarden die u ziet zijn gebaseerd op berekeningen. De berekeningen zijn geijkt aan meerdere metingen in het land. De gebruikte rekenmethode is de Afgeleide Standaardrekenmethode 2, waarbij is herleid naar uurlijkse waarden.</t>
  </si>
  <si>
    <t>CC-0</t>
  </si>
  <si>
    <t>Distikstofoxide (N2O) emissies naar lucht uit alle bronnen in 2014 in kg per jaar. Emissieregistratie 1990 - 2014 (vastgesteld 2016)</t>
  </si>
  <si>
    <t>De beschermingszone rondom drinkwaterwinningen uit grondwater, waarbinnen het grondwater 100 jaar of minder onderweg is naar de winning. Deze zone kan worden vastgesteld door de provincie voor zeer kwetsbare grondwaterwinningen. Het verschilt per provincie hoe hiermee wordt omgegaan. Afhankelijk van de provincie kunnen regels van toepassing zijn op basis van de Provinciale Milieu Verordening (Wet milieubeheer) of ruimtelijke verordeningen (Wet ruimtelijke ordening) . Bijna altijd is ruimtelijk stimuleringsbeleid van toepassing om rekening te houden met het drinkwaterbelang.</t>
  </si>
  <si>
    <t>Deze kaart geeft de actuele status van de luchtkwaliteit in Nederland. Elk uur wordt deze informatie ververst. De luchtkwaliteitsindex is de uitkomst van een rekenmethode. Deze index bestaat uit een weging van drie stoffen (alle drie berekend en geijkt aan metingen). De stoffen zijn: fijn stof (PM10), ozon (O3) en stikstofdioxide (NO2). De informatie hierover is gebundeld en zo komt men tot één getal, tussen 1 (weinig luchtverontreiniging) en 11 (veel luchtverontreiniging). Om het geheel overzichtelijker te presenteren zijn er ook kleurcodes aan toegevoegd (blauw, geel, oranje en rood). Deze classificaties zijn gebaseerd op kennis over de gezondheidseffecten van deze stoffen.
De index is ontwikkeld door het RIVM. Vanuit de GGD'en kwam het verzoek om duidelijke luchtkwaliteitsinformatie te bieden. Bovendien was er behoefte aan begrijpelijke handelingsadviezen als de luchtkwaliteit te wensen over laat.</t>
  </si>
  <si>
    <t>Deze kaart geeft de actuele status van de luchtkwaliteit in Nederland. Elk uur wordt deze informatie ververst. De luchtkwaliteitsindex is de uitkomst van een rekenmethode. Deze index bestaat uit een weging van drie stoffen (alle drie berekend en geijkt aan metingen). De stoffen zijn: fijn stof (PM10), ozon (O3) en stikstofdioxide (NO2). De informatie hierover is gebundeld en zo komt men tot één getal, tussen 1 (weinig luchtverontreiniging) en 11 (veel luchtverontreiniging). Om het geheel overzichtelijker te presenteren zijn er ook kleurcodes aan toegevoegd (blauw, geel, oranje en rood). Deze classificaties zijn gebaseerd op kennis over de gezondheidseffecten van deze stoffen._x000D_
_x000D_
De index is ontwikkeld door het RIVM. Vanuit de GGD'en kwam het verzoek om duidelijke luchtkwaliteitsinformatie te bieden. Bovendien was er behoefte aan begrijpelijke handelingsadviezen als de luchtkwaliteit te wensen over laat.</t>
  </si>
  <si>
    <t>Deze kaart geeft de berekende fijn stof concentraties (PM10) van het afgelopen uur. U ziet vooral hoge concentraties bij drukke wegen en bedrijven. Een deel van het fijn stof komt uit het buitenland. De concentratie wordt uitgedrukt in microgram per kubieke meter (µg/m3). PM10 staat voor Particulate Matter, waarbij de deeltjes een diameter hebben dat kleiner is dan 10 micrometer. 
De waarden die u ziet zijn gebaseerd op berekeningen. De berekeningen zijn geijkt aan meerdere metingen in het land. De gebruikte rekenmethode is de Afgeleide Standaardrekenmethode 2, waarbij is herleid naar uurlijkse waarden.</t>
  </si>
  <si>
    <t>Deze kaart geeft de berekende fijn stof concentraties (PM10) van het afgelopen uur. U ziet vooral hoge concentraties bij drukke wegen en bedrijven. Een deel van het fijn stof komt uit het buitenland. De concentratie wordt uitgedrukt in microgram per kubieke meter (µg/m3). PM10 staat voor Particulate Matter, waarbij de deeltjes een diameter hebben dat kleiner is dan 10 micrometer. _x000D_
_x000D_
De waarden die u ziet zijn gebaseerd op berekeningen. De berekeningen zijn geijkt aan meerdere metingen in het land. De gebruikte rekenmethode is de Afgeleide Standaardrekenmethode 2, waarbij is herleid naar uurlijkse waarden.</t>
  </si>
  <si>
    <t>oranje</t>
  </si>
  <si>
    <t>info@atlasnatuurlijkkapitaal.nl</t>
  </si>
  <si>
    <t>Deze kaart geeft voor elke cel de kans (in %) weer dat deze cel bezocht wordt door bestuivers. Deze kans is bepaald op basis van de vliegafstand van bestuivers rondom geschikte habitatten (Broekx et al., 2013, De Bruyn, 2014). De vliegafstand is berekend op basis van een generieke formule voor vliegafstand van bestuivers (Gathmann &amp; Tscharntke 2002). De habitatten zijn afkomstig uit de kaart ‘Geschikt habitat voor bestuivers’ in de Atlas Natuurlijk Kapitaal. De kaart is geproduceerd voor de Atlas Natuurlijk Kapitaal door kennisinstituten RIVM en VITO (België).</t>
  </si>
  <si>
    <t>De kaart geeft een beeld van de ruimtelijke spreiding van geschikte habitatten voor bestuivers. Omdat sommige bestuivers slechts weinig nodig hebben als leefgebied is momenteel alle groene ruimte aangeduid als potentiële habitat. Om groene ruimtes te bepalen is gebruik gemaakt van de LCEU ecosysteemtypen kaart van het CBS. De kaart is geproduceerd voor de Atlas Natuurlijk Kapitaal door kennisinstituten RIVM en VITO (België).</t>
  </si>
  <si>
    <t>Wat ziet u? Deze kaart geeft voor elke cel (100X100m) de fysische geschiktheid voor het behoud van de bodemvruchtbaarheid weer. Deze is afgeleid van de bodemkaart. 
Wat is de waarde? De kaart geeft een beeld van de ruimtelijke spreiding van vruchtbare bodems.
Voor wie is dit belangrijk? Bevat relevante informatie voor landbouwers.</t>
  </si>
  <si>
    <t>De kaart geeft de gemodelleerde daling van het maximale stedelijk hitte-eiland effect (UHI) in °C weer. Deze daling wordt gerealiseerd door groen in een straal van 250 meter rondom een cel in stedelijk gebied. Het percentage groen rondom elke cel is berekend, waarbij zowel hoog groen (bomen) als laag groen (gras en struiken) meegenomen wordt. De maximale UHI daalt naarmate er een hoger percentage groen in de omgeving staat. De formule voor deze daling is berekend in onderzoek voor Rotterdam (van Hove et al. 2015). Voor het ruimtelijke model zijn alleen bevolkingskernen meegenomen.  De kaart is geproduceerd voor de Atlas Natuurlijk Kapitaal door kennisinstituten RIVM en VITO (België).</t>
  </si>
  <si>
    <t>Deze kaart geeft voor elke cel de actuele productie van energie uit biomassa van bos weer. Het betreft een modelmatige aanpak op basis van de actueel bijgegroeide houtvolumes, de energie-inhoud van hout en de veronderstelling dat enkel kroon- en takhout gebruikt wordt voor energieproductie en dit met een oogstverlies van 30%. De verhouding van kroon- en takhout en de energie-inhout van hout zijn afkomstig uit Vlaamse onderzoeken (Van Kerckvoorde &amp; Van Reeth 2014, Van de Walle et al. 2005). De productie van energie uit biomassa van bos wordt uitgedrukt in gigajoule per hectare per jaar. Actueel bijgegroeide houtvolumes zijn afkomstig uit de kaart ‘Actuele Houtproductie’ van de Atlas Natuurlijk Kapitaal. De productie van energie uit biomassa van bos wordt uitgedrukt in gigajoule per hectare per jaar. De kaart is geproduceerd voor de Atlas Natuurlijk Kapitaal door kennisinstituten RIVM en VITO (België).</t>
  </si>
  <si>
    <t>Deze kaart geeft voor elke cel de koolstofopslag in houtige biomassa weer, uitgedrukt in kg C per hectare per jaar, op basis van een modelmatige aanpak. De koolstofopslag is bepaald op basis van de jaarlijkse aanwas van houtige biomassa en boomsoort-specifieke kennisgetallen voor koolstofinhoud. Uit Nederlands en Vlaams onderzoek is de bijgroei van biomassa van verschillende boomsoorten bekend (Van de Walle et al. 2005, Schelhaas et al. 2014, Schelhaas &amp; Clerkx 2015). Hierbij wordt de volledige bijgroei van bomen in beschouwing genomen (stamhout, takken en wortels). De jaarlijkse aanwas van biomassa is mede bepaald door de geschiktheid van locaties voor bijgroei van bos, op basis van bodemeigenschappen zoals bodemtype en grondwaterstand. De combinatie van de potentiële aanwas van houtige biomassa en kengetallen voor verschillende boomsoorten bepalen de ruimtelijke verdeling van koolstofopslag. De methode is gebaseerd op een methode die voor Vlaanderen is ontwikkeld (Lettens et al. 2014). De kaart is geproduceerd voor de Atlas Natuurlijk Kapitaal door kennisinstituten RIVM en VITO (België).</t>
  </si>
  <si>
    <t>Houtproductie is een belangrijke functie van bossen, en het product wordt voor meerdere doeleinden ingezet. Deze kaart toont de actuele houtproductie in bosgebieden, gemodelleerd op basis van bodemeigenschappen en bostype. Op basis van kennis over de bijgroeisnelheden van verschillende bostypen op verschillende bodemsoorten (Vandekerkhove et al. 2014, Moonen et al. 2011, De Vos 2000, Jansen et al. 1996) is de ruimtelijke verdeling van actuele houtproductie bepaald. De kaart geeft voor elke cel de actuele volumes bijgegroeid hout weer, uitgedrukt in m³ spilhout per hectare per jaar. Deze kaart geeft niet weer in welke gebieden hout geoogst is. De kaart is geproduceerd voor de Atlas Natuurlijk Kapitaal door kennisinstituten RIVM en VITO (België).</t>
  </si>
  <si>
    <t>Deze kaart geeft het belang voor bestuiving weer, uitgedrukt in vermeden opbrengstverlies (in %) van bestuivings-afhankelijke gewassen. De score wordt bepaald door de aanwezigheid van bestuivers-afhankelijke gewassen (uitgedrukt in het opbrengstverlies bij niet-bestuiving) en de kans dat deze bezocht worden door bestuivers. Om deze kaart te ontwikkelen zijn alleen landbouwpercelen meegenomen waarop bestuivings-afhankelijke gewassen verbouwd worden. De kans dat deze percelen bezocht vanuit omliggende habitats worden is afgeleid uit de kaart ‘Potentiële aanbod bestuiving door alle bestuivers’ in de Atlas Natuurlijk Kapitaal. De habitats voor bestuivers zijn afkomstig uit de kaart ‘Geschikt habitat voor bestuivers’ in de Atlas Natuurlijk Kapitaal. Voor verschillende gewassen zijn verschillende opbrengstverliezen gehanteerd aan de hand van onderzoek (Broekx et al., 2013, De Bruyn, 2014). De kaart is geproduceerd voor de Atlas Natuurlijk Kapitaal door kennisinstituten RIVM en VITO (België).
ones met een hoge habitatkwaliteit voor bestuivers.</t>
  </si>
  <si>
    <t>Deze kaart geeft de berekende gemiddelde concentratie ozon van het afgelopen uur weer. Elk uur wordt deze informatie geactualiseerd. Ozon is een gas dat ontstaat uit een reactie tussen allerlei luchtverontreinigende stoffen onder invloed van zonlicht. Hierdoor komen verhoogde ozonniveaus eigenlijk alleen in het voorjaar en in de zomer voor, omdat in de andere seizoenen de zonne-invloed te gering is om ozon te laten ontstaan. 
De waarden die u ziet zijn gebaseerd op berekeningen. De berekeningen zijn geijkt adhv metingen. De gebruikte rekenmethode is het RIO model voor uurlijkse achtergrondconcentraties.</t>
  </si>
  <si>
    <t>Deze kaart geeft de berekende gemiddelde concentratie ozon van het afgelopen uur weer. Elk uur wordt deze informatie geactualiseerd. Ozon is een gas dat ontstaat uit een reactie tussen allerlei luchtverontreinigende stoffen onder invloed van zonlicht. Hierdoor komen verhoogde ozonniveaus eigenlijk alleen in het voorjaar en in de zomer voor, omdat in de andere seizoenen de zonne-invloed te gering is om ozon te laten ontstaan. _x000D_
_x000D_
De waarden die u ziet zijn gebaseerd op berekeningen. De berekeningen zijn geijkt adhv metingen. De gebruikte rekenmethode is het RIO model voor uurlijkse achtergrondconcentraties.</t>
  </si>
  <si>
    <t>Op de kaart ziet u welk percentage van de bevolking in een gemeente ernstig gehinderd is door geluid van wegverkeer op wegen waar harder gereden mag worden dan 50 kilometer per uur. De resultaten zijn gebaseerd op de GGD Volksgezondheid monitors uit de periode 2007-2010</t>
  </si>
  <si>
    <t>Op de kaart ziet u welk percentage van de bevolking in de door u gekozen gemeente ernstig gehinderd is door het geluid van passerende treinen. De resultaten zijn gebaseerd op de GGD Volksgezondheid monitors uit de periode 2007-2010</t>
  </si>
  <si>
    <t>Overzicht van winlokaties voor drinkwater, met een of meer probleemstoffen in het onttrokken water.</t>
  </si>
  <si>
    <t>Deze kaart toont de gemodelleerde concentratie stikstofdioxide (µg NO2/m³) voor 2014 op basis van rekenpunten uit de monitoringstool van het nsl. Deze vlakdekkende kaart van Nederland heeft een resolutie van 25 meter.</t>
  </si>
  <si>
    <t>Deze kaart toont de gemodelleerde concentratie roet (µg EC/m³) voor 2014, op basis van rekenpunten uit de monitoringstool van het nsl. Deze vlakdekkende kaart van Nederland heeft een resolutie van 25 meter.</t>
  </si>
  <si>
    <t>Deze kaart toont de gemodelleerde concentratie fijn stof (µg pm2,5/m³) voor 2014 op basis van rekenpunten uit de monitoringstool van het nsl. Deze vlakdekkende kaart van Nederland heeft een resolutie van 25 meter.</t>
  </si>
  <si>
    <t>Deze kaart toont de gemodelleerde concentratie fijn stof (µg pm10/m³) voor 2014 op basis van rekenpunten uit de monitoringstool van het nsl. Deze vlakdekkende kaart van Nederland heeft een resolutie van 25 meter.</t>
  </si>
  <si>
    <t>Deze kaart toont de gemodelleerde concentratie stikstofdioxide (µg NO2/m³) voor 2013 op basis van rekenpunten uit de monitoringstool van het nsl. Deze vlakdekkende kaart van Nederland heeft een resolutie van 25 meter.</t>
  </si>
  <si>
    <t>Deze kaart toont de gemodelleerde concentratie roet (µg EC/m³) voor 2013, op basis van rekenpunten uit de monitoringstool van het nsl. Deze vlakdekkende kaart van Nederland heeft een resolutie van 25 meter.</t>
  </si>
  <si>
    <t>Deze kaart toont de gemodelleerde concentratie fijn stof (µg pm2,5/m³) voor 2013 op basis van rekenpunten uit de monitoringstool van het nsl. Deze vlakdekkende kaart van Nederland heeft een resolutie van 25 meter.</t>
  </si>
  <si>
    <t>Wat ziet U: Het zelfreinigende vermogen in de toplaag van de bodem, obv samengestelde indicatorenset
Wat is de Waarde: Het zelfreinigende vermogen van de bodem zorgt voor het onschadelijk maken van probleem-stoffen (verontreiniging) en het binnen onschadelijke concentraties houden van systeemeigen stoffen, en in het bijzonder voor het schoonmaken van grondwater en oppervlaktewater voor winning en natuurdoelen.
Belangrijk voor: bodem in het algemeen en in het bijzonder voor bodem in de stad.</t>
  </si>
  <si>
    <t>Wat ziet U: De waterregulatiecapaciteit van de toplaag van de bodem, obv samengestelde indicatorenset
Wat is de waarde: Een goede waterregulatiecapaciteit van de bodem is goed voor de groei van gewassen, met minder kunstmatige beregening en drainage, is goed voor de kwalititeit van het grondwater en oppervlaktewater, en zorgt samen met de structuur van de bodem voor de mogelijkheid tot berijding zonder schade. 
Belangrijk voor: landbouw, en bodem in de stad.</t>
  </si>
  <si>
    <t>Wat ziet U: De natuurlijke ziekten- en plaagwering van de bovenste 20 cm van de bodem, obv samengestelde indicatorenset
Wat is de waarde: Een goede natuurlijke ziekten- en plaagwering is goed voor de gezonde groei van gewassen, zonder overvloedige bestrijding (bestrijdingsmiddelengebruik tegen onkruiden, plaaginsecten en plantenziekten). 
Belangrijk voor: verminderen van ziekten- en plaagbestrijding met chemische middelen in de landbouw en op recreatieterreinen.</t>
  </si>
  <si>
    <t>Wat ziet U: koolstofcycus en -dynamiek in de bovenste bodemlaag, obv samengestelde indicatorenset
Wat is de waarde: De koolstofcyclus is van belang voor de koolstof en energiehuishouding van het ecosysteem. In de bodem is een grote hoeveelheid gereduceerd koolstof opgeslagen die als energiebron dient voor het bodemleven en zorgt voor het functioneren van de bodem. Er zit meer koolstof in de bodem dan als CO2 in de atmosfeer, en dus is er een relatie met het klimaat. De CO2 uitstoot in veengebieden wordt niet in deze kaart gevat.  
Belangrijk voor: plantengroei, klimaat en waterhuishouding.</t>
  </si>
  <si>
    <t>Wat ziet U: De nutrientenhuishouding in de bovenste 20 cm van de bodem, obv samengestelde indicatorenset.
Belangrijk voor: alle groene functies van de bodem (landbouw in de eerste plaats, maar ook voor recreatie, natuur, parken en tuinen, en voor drinkwaterwinning)
Wat is de waarde: nutrienten zijn nodig voor de groei van planten. Een goede nutrientenhuishouding kenmerkt zich door het binden, loslaten en doorgeven van nutrienten op een gedoseerde wijze, zodat planten profiteren, maar het grondwater schoon blijft. De bodem heeft het vermogen om nutrienten te leveren, door verwering van minerale delen en oxidatie van organische stof.</t>
  </si>
  <si>
    <t>Wat ziet U: De bodembiodiversiteit en de habitatfunctie van de toplaag van de bodem, obv samengestelde indicatorenset
Wat is de Waarde: Biodiversiteit is essentieel voor het leven op aarde, nu en in de toekomst. Er zit meer leven en biodiversiteit in de bodem, dan bovengronds. Dit voorziet daarmee tevens in een toekomstige bron van genetisch materiaal.  Bewustzijn en onderwijs op het gebied van bodembiodiversiteit voorkomen ecologisch analfabetisme.   
Belangrijk voor: bodem in onderwijscurricula, bron van genetisch materiaal voor farmaceutische industrie, inspiratie en bewustzijn.</t>
  </si>
  <si>
    <t>Wat ziet U: de chemische bodemkwaliteit die belemmerend is voor het functioneren van het ecosysteem in de toplaag van de bodem, aan de hand van gegevens over de diffuse chemische belasting en kennis van de ecotoxiciteit van stoffen. 
Wat is de Waarde: Diffuse bodemverontreiniging is het gevolg van onzorgvuldig handelen in het verleden, en is nog steeds een aandachtspunt als gevolg van onbedoelde verspreiding van stoffen (metalen, antibiotica, bestrijdingsmiddelen, etc). Bodemverontreiniging is een van de bedreigingen in de Europese bodemstrategie. In Nederland is het effect van metalen op het ecosysteem het grootst en nog steeds is de milieubelasting niet volledig beheerst, en nieuwe bedreigingen steken de kop op (bestrijdingsmiddelne, antibiotica, nanomaterialen, etc.).
Belangrijk voor: Ecologische kapitaal en ecosysteemdiensten.</t>
  </si>
  <si>
    <t>Wat ziet U: De bodemstructuur van de bovenste 20 cm van de bodem, obv samengestelde indicatorenset
Wat is de waarde: Een goede bodemstructuur is gunstig voor groei van gewassen en een buffer voor water (opslag, afgifte en transport). Een goede bodemstructuur staat toe het land te berijden zonder schade van zware machines. 
Belangrijk voor: Alle groene functies van de bodem (landbouw, recreatie, parken, tuinen)</t>
  </si>
  <si>
    <t>Wat ziet U: Bodemaspecten van de toplaag die bijdragen aan een goed lokaal en mondiaal klimaat
Wat is de waarde: de bodem speelt een hoofdrol in klimaatregulatie en kan aangewend worden om de effecten van klimaatverandering te verzachten. In de bodem is een grote hoeveelheid gereduceerd koolstof opgeslagen, meer koolstof dan er als CO2 in de atmosfeer  aanwezig is. De CO2 uitstoot in veengebieden wordt niet in deze kaart gevat. De bodem in de bebouwde omgeving draagt bij aan het voorkomen van het hitte-eiland effect (lokaal klimaat). 
Belangrijk voor: klimaat en waterhuishouding, bodembeheer in het bebouwde gebied, in het agrarisch gebied, en in het bijzonder het veengebied.</t>
  </si>
  <si>
    <t>Deze kaart toont de gemodelleerde concentratie fijn stof (µg pm10/m³) voor 2013 op basis van rekenpunten uit de monitoringstool van het nsl. Deze vlakdekkende kaart van Nederland heeft een resolutie van 25 meter.</t>
  </si>
  <si>
    <t>De hemelhelderheid is een maat voor hoe donker het 's nachts is. Het betreft de luminantie (lichtsterkte per oppervlakte eenheid) in het punt aan de hemel als je recht omhoog kijkt (het zogenaamde Zenit). De luminantie varieert op een locatie sterk. In deze kaart kunt u de berekende hemelhelderheid zien, uitgedrukt in milicandela per m2 voor de situatie:
[1] in de avond zonder bewolking.
[2] in de nacht zonder bewolking.
[3] in de avond met bewolking.
[4] in de nacht met bewolking.
N.B. In de berekening zijn alleen Nederlandse bronnen meegenomen. Bronnen uit het buitenland ontbreken. Hierdoor is de berekende hemelhelderheid in de grensstreek waarschijnlijk een onderschatting van de werkelijke hemelhelderheid.</t>
  </si>
  <si>
    <t>De hemelhelderheid is een maat voor hoe donker het 's nachts is. Het betreft de luminantie (lichtsterkte per oppervlakte eenheid) in het punt aan de hemel als je recht omhoog kijkt (het zogenaamde Zenit). De luminantie varieert op een locatie sterk. In deze kaart kunt u de berekende hemelhelderheid zien, uitgedrukt in milicandela per m2 voor de situatie:
[1] in de avond zonder bewolking.
[2] in de nacht zonder bewolking.
[3] in de avond met bewolking.
[4] in de nacht met bewolking.
N.B. In de berekening zijn alleen Nederlandse bronnen meegenomen. Bronnen uit het buitenland ontbreken. Hierdoor is de berekende hemelhelderheid in de grensstreek waarschijnlijk een onderschatting van de werkelijke hemelhelderheid.</t>
  </si>
  <si>
    <t>Deze kaart laat zien welke gemeenten hebben toegezegd mee te werken aan het boomplantproject van de Atlas Natuurlijk Kapitaal. Burgers kunnen hierbij zelf lokaties opgeven waar een boom geplant zou moeten worden, bijvoorbeeld ter verkoeling van de stad. Deze kaart wordt eens in de maand vernieuwd. De deelnemende gemeenten gaan eind 2015 bekijken welke opgegeven bomen daadwerkelijk geplant kunnen gaan worden bij de Nationale boomfeestdag in maart 2016.</t>
  </si>
  <si>
    <t>Deze kaart laat zien welke lokaties door burgers zijn aangewezen om een boom te (laten) planten, bijvoorbeeld ter verkoeling van de stad. Deze kaart wordt eens in de maand vernieuwd. Een aantal gemeenten gaat eind 2015 bekijken welke bomen daarvan daadwerkelijk geplant kunnen gaan worden bij de Nationale boomfeestdag in maart 2016.</t>
  </si>
  <si>
    <t>Locaties van alle ziekenhuizen in Nederland (algemene en academische ziekenhuizen inclusief de buitenpoliklinieken). Het betreft de situatie van september 2013. Het bestand bestaat uit een locatienaam, organisatienaam en adresgegevens.</t>
  </si>
  <si>
    <t>Op de kaart ziet u welk percentage van de bevolking in een gemeente ernstig gehinderd is door geur van wegverkeer. De resultaten zijn gebaseerd op de GGD Volksgezondheid monitors uit de periode 2007-2010</t>
  </si>
  <si>
    <t>Op de kaart ziet u welk percentage van de bevolking in een gemeente ernstig gehinderd is door geur van landbouw en veeteelt. De resultaten zijn gebaseerd op de GGD Volksgezondheid monitors uit de periode 2007-2010</t>
  </si>
  <si>
    <t>Op de kaart ziet u welk percentage van de bevolking in een gemeente ernstig gehinderd is door geur van open haarden en/of allesbranders. De resultaten zijn gebaseerd op de GGD Volksgezondheid monitors uit de periode 2007-2010</t>
  </si>
  <si>
    <t>Op de kaart ziet u welk percentage van de bevolking in een gemeente ernstig gehinderd is door geur van bedrijven en industrie. De resultaten zijn gebaseerd op de GGD Volksgezondheid monitors uit de periode 2007-2010</t>
  </si>
  <si>
    <t>Op de kaart ziet u welk percentage van de bevolking in een gemeente ernstig gehinderd is door geluid van wegverkeer op wegen waar niet harder gereden mag worden dan 50 kilometer per uur. De resultaten zijn gebaseerd op de GGD Volksgezondheid monitors uit de periode 2007-2010</t>
  </si>
  <si>
    <t>Op de kaart ziet u welk percentage van de bevolking in de door u gekozen gemeente ernstig gehinderd is door geluid van vliegtuigen. De resultaten zijn gebaseerd op de GGD Volksgezondheid monitors uit de periode 2007-2010</t>
  </si>
  <si>
    <t>Op de kaart ziet u welk percentage van de bevolking in een gemeente ernstig gehinderd is door geluid van zijn of haar buren. De resultaten zijn gebaseerd op de GGD Volksgezondheid monitors uit de periode 2007-2010</t>
  </si>
  <si>
    <t>Op de kaart ziet u welk percentage van de bevolking in een gemeente ernstig gehinderd is door geluid van bromfietsen en/of scooters. De resultaten zijn gebaseerd op de GGD Volksgezondheid monitors uit de periode 2007-2010</t>
  </si>
  <si>
    <t>Op de kaart ziet u welk percentage van de bevolking in een gemeente ernstig gehinderd is door geluid van bedrijven en industrie. De resultaten zijn gebaseerd op de GGD Volksgezondheid monitors uit de periode 2007-2010</t>
  </si>
  <si>
    <t>Wat ziet U: De robuustheid van de bodem voor milieustress en het vermogen tot herstel en aanpassing aan veranderend bodemgebruik, obv samengestelde indicatorenset
Wat is de Waarde: Een robuuste bodem vergt minder onderhoud en beheer, en is multi-inzetbaar, ook voor een ander bodemgebruik.   
Belangrijk voor: de overgang van landbouw naar natuur ern voor het bodembeheer in de bebouwde omgeving.</t>
  </si>
  <si>
    <t>Wat ziet U: De relatief ongestoorde en niet vergraven bodem, die daardoor goed ecologisch kan functioneren.
Wat is de waarde: Alleen een onafgedekte bodem kan ecologisch functioneren. Ook de mate van vergravenheid beinvloedt het ecologisch functioneren en daardoor vele ecosysteemdiensten  Open bodem vertegenwoordigt een groot deel van het natuurlijk kapitaal van de toplaag van de bodem in Nederland. 
Belangrijk voor: Bodembeheer in de bebouwde omgeving, bij infrastructuur en in de glastuinbouw, waar de verstoring relatief groot is.</t>
  </si>
  <si>
    <t>Wat ziet u: de trend in de gemiddelde nitraatconcentratie in de bovenste meter van het grondwater in natuurgebieden voor de periode 1989-2014. De kaart toont de daling (in %) in nitraatconcentratie per locatie tussen 1989 en 2014 (een groen/geel bolletje: nitraat is gedaald; een rood/paars bolletje: nitraat is gestegen).
De enige input van N en S in deze gebieden vindt plaats via de lucht, via atmosferische depositie. Door (inter)nationale maatregelen zijn N en S emissies en deposities afgenomen en dit is terug te zien in de trends in het grondwater in natuurgebieden. De kaart is gebaseerd op metingen van het TrendMeetnet Verzuring. Op 150 locaties in Nederland, met name in bos/heide-gebieden op zand, zijn monsters genomen van de bovenste meter van het grondwater. De locaties zijn in de periode 1989-2014 6 maal bemonsterd.</t>
  </si>
  <si>
    <t>Deze kaart toont het aantal sterren dat 's nachts in het zenit te zien is</t>
  </si>
  <si>
    <t>Wat ziet U: De verandering in de gemiddelde nitraatconcentratie in het grondwater op een diepte van 5-15 m voor de periode 2004-2010. Verandering is weergegeven als het verschil tussen de gemiddelden van de periode 2004-2007 en de periode 2008-2010. De verandering in de nitraatconcentratie is in klassen ingedeeld.
Belangrijk voor:  Early warning system voor grondwaterbronnen die voor de productie van drinkwater worden gebruikt.</t>
  </si>
  <si>
    <t>Aantal databronnen</t>
  </si>
  <si>
    <t>Inventarisatie sheet DATA.OVERHEID.NL</t>
  </si>
  <si>
    <t xml:space="preserve">Inventariserende organisatie: </t>
  </si>
  <si>
    <t xml:space="preserve">Contactpersoon organisatie: </t>
  </si>
  <si>
    <t xml:space="preserve">Datum: </t>
  </si>
  <si>
    <t>In onderzoek</t>
  </si>
  <si>
    <t>Jaargemiddelde luchtkwaliteit per postcode</t>
  </si>
  <si>
    <t>Nationaal Meetnet Radioactiviteit: natuurlijke alfastraling (maand, dag en uurgemiddelden)</t>
  </si>
  <si>
    <t>Nationaal Meetnet Radioactiviteit: omgevingsdosisequivalenttempo (maand, dag en uurgemiddelden)</t>
  </si>
  <si>
    <t>AERIUS gereserveerde ontwikkelingsruimte</t>
  </si>
  <si>
    <t>AERIUS gereserveerde, toegekende en beschikbare ontwikkelingsruimte</t>
  </si>
  <si>
    <t>AERIUS hexagonengrid</t>
  </si>
  <si>
    <t>AERIUS koppeltabel hexagonengrid en relevante-habitats</t>
  </si>
  <si>
    <t>AERIUS relevante-habitats</t>
  </si>
  <si>
    <t>AERIUS verfijnde depositiekaart</t>
  </si>
  <si>
    <t>binnenkort beschikbaar</t>
  </si>
  <si>
    <t>Deze web service bevat de hexagonen zoals zijn opgeleverd t.b.v. Monitor 2016 inclusief of ze relevant zijn voor de PAS.</t>
  </si>
  <si>
    <t>Deze web service bevat de koppeltabel hexagonengrid en relevante-habitats zoals zijn opgeleverd t.b.v. Monitor 2016.</t>
  </si>
  <si>
    <t>Deze web service bevat de relevante-habitats zoals zijn opgeleverd t.b.v. Monitor 2016.</t>
  </si>
  <si>
    <t>Deze web service bevat de verfijnde depositiekaart zoals zijn opgeleverd t.b.v. Monitor 2016.</t>
  </si>
  <si>
    <t xml:space="preserve">Deze web service bevat de gereserveerde ontwikkelingsruimte per hexagoon per segment zoals bepaald in AERIUS Monitor 2016 </t>
  </si>
  <si>
    <t>Deze web service bevat de gereserveerde, toegekende en beschikbare ontwikkelingsruimte.</t>
  </si>
  <si>
    <t>Geluidbelasting per postcode</t>
  </si>
  <si>
    <t>Indicatieve geluidbelastingskaart per postcode in 5 db klasse</t>
  </si>
  <si>
    <t>Stikstofdioxide concentratie voor het jaar 2014, GCN2015 ronde (WMS)</t>
  </si>
  <si>
    <t>Het Rijksinstituut voor Volksgezondheid en Milieu (RIVM) levert jaarlijks kaarten met grootschalige concentratie- en depositieniveau's voor Nederland van diverse luchtverontreinigende stoffen waarvoor Europese regelgeving bestaat. De concentratiekaarten met resolutie 1 x 1 km zijn gebaseerd op een combinatie van modelberekeningen en metingen en zijn bedoeld voor het geven van een grootschalig beeld van de luchtkwaliteit in Nederland zowel voor jaren in het verleden als in de toekomst.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</si>
</sst>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ont>
    <font>
      <b/>
      <sz val="14"/>
      <color indexed="9"/>
      <name val="Calibri"/>
    </font>
    <font>
      <sz val="11"/>
      <color theme="1"/>
      <name val="Calibri"/>
      <family val="2"/>
      <scheme val="minor"/>
    </font>
    <font>
      <sz val="11"/>
      <color theme="1"/>
      <name val="Calibri"/>
      <family val="2"/>
      <charset val="204"/>
      <scheme val="minor"/>
    </font>
    <font>
      <b/>
      <sz val="18"/>
      <color theme="1"/>
      <name val="Calibri"/>
      <family val="2"/>
      <scheme val="minor"/>
    </font>
  </fonts>
  <fills count="9">
    <fill>
      <patternFill patternType="none"/>
    </fill>
    <fill>
      <patternFill patternType="gray125"/>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indexed="62"/>
        <bgColor indexed="61"/>
      </patternFill>
    </fill>
    <fill>
      <patternFill patternType="solid">
        <fgColor indexed="60"/>
        <bgColor indexed="6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3">
    <xf numFmtId="0" fontId="0" fillId="0" borderId="0"/>
    <xf numFmtId="0" fontId="4" fillId="0" borderId="0"/>
    <xf numFmtId="0" fontId="3" fillId="0" borderId="0"/>
  </cellStyleXfs>
  <cellXfs count="16">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6"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5"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1" fillId="0" borderId="1" xfId="0" applyNumberFormat="1" applyFont="1" applyFill="1" applyBorder="1" applyAlignment="1" applyProtection="1">
      <alignment horizontal="left" vertical="top" wrapText="1"/>
    </xf>
    <xf numFmtId="0" fontId="1" fillId="0" borderId="1" xfId="0" quotePrefix="1" applyNumberFormat="1" applyFont="1" applyFill="1" applyBorder="1" applyAlignment="1" applyProtection="1">
      <alignment horizontal="left" vertical="top" wrapText="1"/>
    </xf>
    <xf numFmtId="14" fontId="1" fillId="0" borderId="1" xfId="0" quotePrefix="1" applyNumberFormat="1" applyFont="1" applyFill="1" applyBorder="1" applyAlignment="1" applyProtection="1">
      <alignment horizontal="left" vertical="top" wrapText="1"/>
    </xf>
  </cellXfs>
  <cellStyles count="3">
    <cellStyle name="Normal 2" xfId="1"/>
    <cellStyle name="Standaard" xfId="0" builtinId="0"/>
    <cellStyle name="Standa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7C7C7"/>
      <rgbColor rgb="00F89800"/>
      <rgbColor rgb="00009080"/>
      <rgbColor rgb="0000FC0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4"/>
  <sheetViews>
    <sheetView tabSelected="1" zoomScale="60" zoomScaleNormal="60" zoomScaleSheetLayoutView="1" workbookViewId="0">
      <pane ySplit="5" topLeftCell="A104" activePane="bottomLeft" state="frozen"/>
      <selection pane="bottomLeft" activeCell="A114" sqref="A114"/>
    </sheetView>
  </sheetViews>
  <sheetFormatPr defaultColWidth="11.453125" defaultRowHeight="12.5"/>
  <cols>
    <col min="1" max="1" width="5.4531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9" t="s">
        <v>130</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131</v>
      </c>
      <c r="B3" s="12"/>
      <c r="C3" s="10"/>
      <c r="D3" s="12" t="s">
        <v>132</v>
      </c>
      <c r="E3" s="10"/>
      <c r="F3" s="11" t="s">
        <v>133</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4" t="s">
        <v>0</v>
      </c>
      <c r="B5" s="4" t="s">
        <v>1</v>
      </c>
      <c r="C5" s="4" t="s">
        <v>2</v>
      </c>
      <c r="D5" s="4" t="s">
        <v>3</v>
      </c>
      <c r="E5" s="4" t="s">
        <v>4</v>
      </c>
      <c r="F5" s="4" t="s">
        <v>5</v>
      </c>
      <c r="G5" s="4" t="s">
        <v>6</v>
      </c>
      <c r="H5" s="4" t="s">
        <v>7</v>
      </c>
      <c r="I5" s="4" t="s">
        <v>8</v>
      </c>
      <c r="J5" s="4" t="s">
        <v>9</v>
      </c>
      <c r="K5" s="4" t="s">
        <v>10</v>
      </c>
      <c r="L5" s="4" t="s">
        <v>11</v>
      </c>
      <c r="M5" s="4" t="s">
        <v>12</v>
      </c>
      <c r="N5" s="4" t="s">
        <v>13</v>
      </c>
      <c r="O5" s="4" t="s">
        <v>129</v>
      </c>
      <c r="P5" s="4" t="s">
        <v>14</v>
      </c>
      <c r="Q5" s="4" t="s">
        <v>15</v>
      </c>
    </row>
    <row r="6" spans="1:17" ht="232.5">
      <c r="A6" s="6">
        <v>1</v>
      </c>
      <c r="B6" s="8" t="s">
        <v>16</v>
      </c>
      <c r="C6" s="6" t="str">
        <f>HYPERLINK("http://data.overheid.nl/data/dataset/dieldrin-in-de-ondergrond-30-50-cm-bij-diverse-landgebruik-grondsoort-combinaties","Dieldrin in de ondergrond (30-50 cm) bij diverse landgebruik-grondsoort combinaties")</f>
        <v>Dieldrin in de ondergrond (30-50 cm) bij diverse landgebruik-grondsoort combinaties</v>
      </c>
      <c r="D6" s="8" t="s">
        <v>17</v>
      </c>
      <c r="E6" s="6" t="s">
        <v>18</v>
      </c>
      <c r="F6" s="8" t="s">
        <v>19</v>
      </c>
      <c r="G6" s="6" t="s">
        <v>20</v>
      </c>
      <c r="H6" s="8" t="s">
        <v>21</v>
      </c>
      <c r="I6" s="6" t="s">
        <v>22</v>
      </c>
      <c r="J6" s="5" t="s">
        <v>23</v>
      </c>
      <c r="K6" s="2" t="s">
        <v>24</v>
      </c>
      <c r="L6" s="8" t="s">
        <v>25</v>
      </c>
      <c r="M6" s="6" t="s">
        <v>26</v>
      </c>
      <c r="N6" s="3" t="s">
        <v>27</v>
      </c>
      <c r="O6" s="6">
        <v>2</v>
      </c>
      <c r="P6" s="3" t="s">
        <v>24</v>
      </c>
      <c r="Q6" s="6"/>
    </row>
    <row r="7" spans="1:17" ht="232.5">
      <c r="A7" s="6">
        <v>2</v>
      </c>
      <c r="B7" s="8" t="s">
        <v>16</v>
      </c>
      <c r="C7" s="6" t="str">
        <f>HYPERLINK("http://data.overheid.nl/data/dataset/dieldrin-in-de-bovengrond-0-10-cm-bij-diverse-landgebruik-grondsoort-combinaties","Dieldrin in de bovengrond (0-10 cm) bij diverse landgebruik-grondsoort combinaties")</f>
        <v>Dieldrin in de bovengrond (0-10 cm) bij diverse landgebruik-grondsoort combinaties</v>
      </c>
      <c r="D7" s="8" t="s">
        <v>17</v>
      </c>
      <c r="E7" s="6" t="s">
        <v>18</v>
      </c>
      <c r="F7" s="8" t="s">
        <v>19</v>
      </c>
      <c r="G7" s="6" t="s">
        <v>28</v>
      </c>
      <c r="H7" s="8" t="s">
        <v>21</v>
      </c>
      <c r="I7" s="6" t="s">
        <v>22</v>
      </c>
      <c r="J7" s="5" t="s">
        <v>23</v>
      </c>
      <c r="K7" s="2" t="s">
        <v>24</v>
      </c>
      <c r="L7" s="8" t="s">
        <v>25</v>
      </c>
      <c r="M7" s="6" t="s">
        <v>26</v>
      </c>
      <c r="N7" s="3" t="s">
        <v>27</v>
      </c>
      <c r="O7" s="6">
        <v>2</v>
      </c>
      <c r="P7" s="3" t="s">
        <v>24</v>
      </c>
      <c r="Q7" s="6"/>
    </row>
    <row r="8" spans="1:17" ht="248">
      <c r="A8" s="6">
        <v>3</v>
      </c>
      <c r="B8" s="8" t="s">
        <v>16</v>
      </c>
      <c r="C8" s="6" t="str">
        <f>HYPERLINK("http://data.overheid.nl/data/dataset/barium-in-de-ondergrond-30-50-cm-bij-diverse-landgebruik-grondsoort-combinaties","Barium in de ondergrond (30-50 cm) bij diverse landgebruik-grondsoort combinaties")</f>
        <v>Barium in de ondergrond (30-50 cm) bij diverse landgebruik-grondsoort combinaties</v>
      </c>
      <c r="D8" s="8" t="s">
        <v>17</v>
      </c>
      <c r="E8" s="6" t="s">
        <v>18</v>
      </c>
      <c r="F8" s="8" t="s">
        <v>19</v>
      </c>
      <c r="G8" s="6" t="s">
        <v>29</v>
      </c>
      <c r="H8" s="8" t="s">
        <v>21</v>
      </c>
      <c r="I8" s="6" t="s">
        <v>22</v>
      </c>
      <c r="J8" s="5" t="s">
        <v>23</v>
      </c>
      <c r="K8" s="2" t="s">
        <v>24</v>
      </c>
      <c r="L8" s="8" t="s">
        <v>25</v>
      </c>
      <c r="M8" s="6" t="s">
        <v>26</v>
      </c>
      <c r="N8" s="3" t="s">
        <v>27</v>
      </c>
      <c r="O8" s="6">
        <v>2</v>
      </c>
      <c r="P8" s="3" t="s">
        <v>24</v>
      </c>
      <c r="Q8" s="6"/>
    </row>
    <row r="9" spans="1:17" ht="248">
      <c r="A9" s="6">
        <v>4</v>
      </c>
      <c r="B9" s="8" t="s">
        <v>16</v>
      </c>
      <c r="C9" s="6" t="str">
        <f>HYPERLINK("http://data.overheid.nl/data/dataset/barium-in-de-bovengrond-0-10-cm-bij-diverse-landgebruik-grondsoort-combinaties","Barium in de bovengrond (0-10 cm) bij diverse landgebruik-grondsoort combinaties")</f>
        <v>Barium in de bovengrond (0-10 cm) bij diverse landgebruik-grondsoort combinaties</v>
      </c>
      <c r="D9" s="8" t="s">
        <v>17</v>
      </c>
      <c r="E9" s="6" t="s">
        <v>18</v>
      </c>
      <c r="F9" s="8" t="s">
        <v>19</v>
      </c>
      <c r="G9" s="6" t="s">
        <v>30</v>
      </c>
      <c r="H9" s="8" t="s">
        <v>21</v>
      </c>
      <c r="I9" s="6" t="s">
        <v>22</v>
      </c>
      <c r="J9" s="5" t="s">
        <v>23</v>
      </c>
      <c r="K9" s="2" t="s">
        <v>24</v>
      </c>
      <c r="L9" s="8" t="s">
        <v>25</v>
      </c>
      <c r="M9" s="6" t="s">
        <v>26</v>
      </c>
      <c r="N9" s="3" t="s">
        <v>27</v>
      </c>
      <c r="O9" s="6">
        <v>2</v>
      </c>
      <c r="P9" s="3" t="s">
        <v>24</v>
      </c>
      <c r="Q9" s="6"/>
    </row>
    <row r="10" spans="1:17" ht="46.5">
      <c r="A10" s="6">
        <v>5</v>
      </c>
      <c r="B10" s="8" t="s">
        <v>16</v>
      </c>
      <c r="C10" s="6" t="str">
        <f>HYPERLINK("http://data.overheid.nl/data/dataset/stikstofoxide-nox-emissie-uit-verkeer-2014","Stikstofoxide (NOx) emissie uit verkeer 2014.")</f>
        <v>Stikstofoxide (NOx) emissie uit verkeer 2014.</v>
      </c>
      <c r="D10" s="8" t="s">
        <v>17</v>
      </c>
      <c r="E10" s="6" t="s">
        <v>31</v>
      </c>
      <c r="F10" s="8" t="s">
        <v>19</v>
      </c>
      <c r="G10" s="6" t="s">
        <v>32</v>
      </c>
      <c r="H10" s="8" t="s">
        <v>21</v>
      </c>
      <c r="I10" s="6" t="s">
        <v>22</v>
      </c>
      <c r="J10" s="5" t="s">
        <v>23</v>
      </c>
      <c r="K10" s="2" t="s">
        <v>24</v>
      </c>
      <c r="L10" s="8" t="s">
        <v>25</v>
      </c>
      <c r="M10" s="6" t="s">
        <v>26</v>
      </c>
      <c r="N10" s="3" t="s">
        <v>27</v>
      </c>
      <c r="O10" s="6">
        <v>2</v>
      </c>
      <c r="P10" s="3" t="s">
        <v>24</v>
      </c>
      <c r="Q10" s="6"/>
    </row>
    <row r="11" spans="1:17" ht="31">
      <c r="A11" s="6">
        <v>6</v>
      </c>
      <c r="B11" s="8" t="s">
        <v>16</v>
      </c>
      <c r="C11" s="6" t="str">
        <f>HYPERLINK("http://data.overheid.nl/data/dataset/stikstof-n-totaal-belasting-oppervlaktewater-2014-01","Stikstof (N-totaal) belasting oppervlaktewater,  2014.")</f>
        <v>Stikstof (N-totaal) belasting oppervlaktewater,  2014.</v>
      </c>
      <c r="D11" s="8" t="s">
        <v>17</v>
      </c>
      <c r="E11" s="6" t="s">
        <v>31</v>
      </c>
      <c r="F11" s="8" t="s">
        <v>19</v>
      </c>
      <c r="G11" s="6" t="s">
        <v>33</v>
      </c>
      <c r="H11" s="8" t="s">
        <v>21</v>
      </c>
      <c r="I11" s="6" t="s">
        <v>22</v>
      </c>
      <c r="J11" s="5" t="s">
        <v>23</v>
      </c>
      <c r="K11" s="2" t="s">
        <v>24</v>
      </c>
      <c r="L11" s="8" t="s">
        <v>25</v>
      </c>
      <c r="M11" s="6" t="s">
        <v>26</v>
      </c>
      <c r="N11" s="3" t="s">
        <v>27</v>
      </c>
      <c r="O11" s="6">
        <v>2</v>
      </c>
      <c r="P11" s="3" t="s">
        <v>24</v>
      </c>
      <c r="Q11" s="6"/>
    </row>
    <row r="12" spans="1:17" ht="46.5">
      <c r="A12" s="6">
        <v>7</v>
      </c>
      <c r="B12" s="8" t="s">
        <v>16</v>
      </c>
      <c r="C12" s="6" t="str">
        <f>HYPERLINK("http://data.overheid.nl/data/dataset/koperverbindingen-cu-emissie-uit-verkeer-2014","Koperverbindingen (Cu) emissie uit verkeer 2014")</f>
        <v>Koperverbindingen (Cu) emissie uit verkeer 2014</v>
      </c>
      <c r="D12" s="8" t="s">
        <v>17</v>
      </c>
      <c r="E12" s="6" t="s">
        <v>31</v>
      </c>
      <c r="F12" s="8" t="s">
        <v>19</v>
      </c>
      <c r="G12" s="6" t="s">
        <v>34</v>
      </c>
      <c r="H12" s="8" t="s">
        <v>21</v>
      </c>
      <c r="I12" s="6" t="s">
        <v>22</v>
      </c>
      <c r="J12" s="5" t="s">
        <v>23</v>
      </c>
      <c r="K12" s="2" t="s">
        <v>24</v>
      </c>
      <c r="L12" s="8" t="s">
        <v>25</v>
      </c>
      <c r="M12" s="6" t="s">
        <v>26</v>
      </c>
      <c r="N12" s="3" t="s">
        <v>27</v>
      </c>
      <c r="O12" s="6">
        <v>2</v>
      </c>
      <c r="P12" s="3" t="s">
        <v>24</v>
      </c>
      <c r="Q12" s="6"/>
    </row>
    <row r="13" spans="1:17" ht="31">
      <c r="A13" s="6">
        <v>8</v>
      </c>
      <c r="B13" s="8" t="s">
        <v>16</v>
      </c>
      <c r="C13" s="6" t="str">
        <f>HYPERLINK("http://data.overheid.nl/data/dataset/ammoniak-nh3-totaal-emissiejaar-2014","Ammoniak (NH3) totaal emissiejaar 2014")</f>
        <v>Ammoniak (NH3) totaal emissiejaar 2014</v>
      </c>
      <c r="D13" s="8" t="s">
        <v>17</v>
      </c>
      <c r="E13" s="6" t="s">
        <v>31</v>
      </c>
      <c r="F13" s="8" t="s">
        <v>19</v>
      </c>
      <c r="G13" s="6" t="s">
        <v>35</v>
      </c>
      <c r="H13" s="8" t="s">
        <v>21</v>
      </c>
      <c r="I13" s="6" t="s">
        <v>22</v>
      </c>
      <c r="J13" s="5" t="s">
        <v>23</v>
      </c>
      <c r="K13" s="2" t="s">
        <v>24</v>
      </c>
      <c r="L13" s="8" t="s">
        <v>25</v>
      </c>
      <c r="M13" s="6" t="s">
        <v>26</v>
      </c>
      <c r="N13" s="3" t="s">
        <v>27</v>
      </c>
      <c r="O13" s="6">
        <v>2</v>
      </c>
      <c r="P13" s="3" t="s">
        <v>24</v>
      </c>
      <c r="Q13" s="6"/>
    </row>
    <row r="14" spans="1:17" ht="108.5">
      <c r="A14" s="6">
        <v>9</v>
      </c>
      <c r="B14" s="8" t="s">
        <v>16</v>
      </c>
      <c r="C14" s="6" t="str">
        <f>HYPERLINK("http://data.overheid.nl/data/dataset/emissies-naar-lucht-en-water-in-2011-vanuit-de-industrie","Emissies naar lucht en water in 2011 vanuit de industrie")</f>
        <v>Emissies naar lucht en water in 2011 vanuit de industrie</v>
      </c>
      <c r="D14" s="8" t="s">
        <v>17</v>
      </c>
      <c r="E14" s="6" t="s">
        <v>31</v>
      </c>
      <c r="F14" s="8" t="s">
        <v>19</v>
      </c>
      <c r="G14" s="6" t="s">
        <v>36</v>
      </c>
      <c r="H14" s="8" t="s">
        <v>21</v>
      </c>
      <c r="I14" s="6" t="s">
        <v>22</v>
      </c>
      <c r="J14" s="5" t="s">
        <v>23</v>
      </c>
      <c r="K14" s="2" t="s">
        <v>24</v>
      </c>
      <c r="L14" s="8" t="s">
        <v>25</v>
      </c>
      <c r="M14" s="6" t="s">
        <v>26</v>
      </c>
      <c r="N14" s="3" t="s">
        <v>27</v>
      </c>
      <c r="O14" s="6">
        <v>2</v>
      </c>
      <c r="P14" s="3" t="s">
        <v>24</v>
      </c>
      <c r="Q14" s="6"/>
    </row>
    <row r="15" spans="1:17" ht="108.5">
      <c r="A15" s="6">
        <v>10</v>
      </c>
      <c r="B15" s="8" t="s">
        <v>16</v>
      </c>
      <c r="C15" s="6" t="str">
        <f>HYPERLINK("http://data.overheid.nl/data/dataset/afgevoerde-hoeveelheid-afval-in-2011-vanuit-de-industrie","Afgevoerde hoeveelheid afval in 2011 vanuit de industrie")</f>
        <v>Afgevoerde hoeveelheid afval in 2011 vanuit de industrie</v>
      </c>
      <c r="D15" s="8" t="s">
        <v>17</v>
      </c>
      <c r="E15" s="6" t="s">
        <v>31</v>
      </c>
      <c r="F15" s="8" t="s">
        <v>19</v>
      </c>
      <c r="G15" s="6" t="s">
        <v>37</v>
      </c>
      <c r="H15" s="8" t="s">
        <v>21</v>
      </c>
      <c r="I15" s="6" t="s">
        <v>22</v>
      </c>
      <c r="J15" s="5" t="s">
        <v>23</v>
      </c>
      <c r="K15" s="2" t="s">
        <v>24</v>
      </c>
      <c r="L15" s="8" t="s">
        <v>25</v>
      </c>
      <c r="M15" s="6" t="s">
        <v>26</v>
      </c>
      <c r="N15" s="3" t="s">
        <v>27</v>
      </c>
      <c r="O15" s="6">
        <v>2</v>
      </c>
      <c r="P15" s="3" t="s">
        <v>24</v>
      </c>
      <c r="Q15" s="6"/>
    </row>
    <row r="16" spans="1:17" ht="77.5">
      <c r="A16" s="6">
        <v>11</v>
      </c>
      <c r="B16" s="8" t="s">
        <v>16</v>
      </c>
      <c r="C16" s="6" t="str">
        <f>HYPERLINK("http://data.overheid.nl/data/dataset/grootschalige-stikstofdepositie-nederland","Grootschalige stikstofdepositie Nederland")</f>
        <v>Grootschalige stikstofdepositie Nederland</v>
      </c>
      <c r="D16" s="8" t="s">
        <v>17</v>
      </c>
      <c r="E16" s="6" t="s">
        <v>18</v>
      </c>
      <c r="F16" s="8" t="s">
        <v>19</v>
      </c>
      <c r="G16" s="6" t="s">
        <v>38</v>
      </c>
      <c r="H16" s="8" t="s">
        <v>21</v>
      </c>
      <c r="I16" s="6" t="s">
        <v>22</v>
      </c>
      <c r="J16" s="5" t="s">
        <v>23</v>
      </c>
      <c r="K16" s="2" t="s">
        <v>24</v>
      </c>
      <c r="L16" s="8" t="s">
        <v>25</v>
      </c>
      <c r="M16" s="6" t="s">
        <v>26</v>
      </c>
      <c r="N16" s="3" t="s">
        <v>27</v>
      </c>
      <c r="O16" s="6">
        <v>2</v>
      </c>
      <c r="P16" s="3" t="s">
        <v>24</v>
      </c>
      <c r="Q16" s="6"/>
    </row>
    <row r="17" spans="1:17" ht="62">
      <c r="A17" s="6">
        <v>12</v>
      </c>
      <c r="B17" s="8" t="s">
        <v>16</v>
      </c>
      <c r="C17" s="6" t="str">
        <f>HYPERLINK("http://data.overheid.nl/data/dataset/kwaliteit-van-drinkwater-in-nederland-2012","Kwaliteit van drinkwater in Nederland (2012)")</f>
        <v>Kwaliteit van drinkwater in Nederland (2012)</v>
      </c>
      <c r="D17" s="8" t="s">
        <v>17</v>
      </c>
      <c r="E17" s="6" t="s">
        <v>39</v>
      </c>
      <c r="F17" s="8" t="s">
        <v>19</v>
      </c>
      <c r="G17" s="6" t="s">
        <v>40</v>
      </c>
      <c r="H17" s="8" t="s">
        <v>21</v>
      </c>
      <c r="I17" s="6" t="s">
        <v>22</v>
      </c>
      <c r="J17" s="5" t="s">
        <v>23</v>
      </c>
      <c r="K17" s="2" t="s">
        <v>24</v>
      </c>
      <c r="L17" s="8" t="s">
        <v>25</v>
      </c>
      <c r="M17" s="6" t="s">
        <v>26</v>
      </c>
      <c r="N17" s="3" t="s">
        <v>27</v>
      </c>
      <c r="O17" s="6">
        <v>2</v>
      </c>
      <c r="P17" s="3" t="s">
        <v>24</v>
      </c>
      <c r="Q17" s="6"/>
    </row>
    <row r="18" spans="1:17" ht="46.5">
      <c r="A18" s="6">
        <v>13</v>
      </c>
      <c r="B18" s="8" t="s">
        <v>16</v>
      </c>
      <c r="C18" s="6" t="str">
        <f>HYPERLINK("http://data.overheid.nl/data/dataset/omgevingsdosisequivalenttempo-nationaal-meetnet-radioactiviteit-2011","Omgevingsdosisequivalenttempo Nationaal Meetnet Radioactiviteit 2011")</f>
        <v>Omgevingsdosisequivalenttempo Nationaal Meetnet Radioactiviteit 2011</v>
      </c>
      <c r="D18" s="8" t="s">
        <v>17</v>
      </c>
      <c r="E18" s="6" t="s">
        <v>39</v>
      </c>
      <c r="F18" s="8" t="s">
        <v>19</v>
      </c>
      <c r="G18" s="6" t="s">
        <v>41</v>
      </c>
      <c r="H18" s="8" t="s">
        <v>21</v>
      </c>
      <c r="I18" s="6" t="s">
        <v>22</v>
      </c>
      <c r="J18" s="5" t="s">
        <v>23</v>
      </c>
      <c r="K18" s="2" t="s">
        <v>24</v>
      </c>
      <c r="L18" s="8" t="s">
        <v>25</v>
      </c>
      <c r="M18" s="6" t="s">
        <v>26</v>
      </c>
      <c r="N18" s="3" t="s">
        <v>27</v>
      </c>
      <c r="O18" s="6">
        <v>2</v>
      </c>
      <c r="P18" s="3" t="s">
        <v>24</v>
      </c>
      <c r="Q18" s="6"/>
    </row>
    <row r="19" spans="1:17" ht="46.5">
      <c r="A19" s="6">
        <v>14</v>
      </c>
      <c r="B19" s="8" t="s">
        <v>16</v>
      </c>
      <c r="C19" s="6" t="str">
        <f>HYPERLINK("http://data.overheid.nl/data/dataset/natuurlijke-alfa-activiteitsconcentratie-in-lucht-nationaal-meetnet-radioactiviteit-2011","Natuurlijke alfa activiteitsconcentratie in lucht Nationaal Meetnet Radioactiviteit 2011")</f>
        <v>Natuurlijke alfa activiteitsconcentratie in lucht Nationaal Meetnet Radioactiviteit 2011</v>
      </c>
      <c r="D19" s="8" t="s">
        <v>17</v>
      </c>
      <c r="E19" s="6" t="s">
        <v>39</v>
      </c>
      <c r="F19" s="8" t="s">
        <v>19</v>
      </c>
      <c r="G19" s="6" t="s">
        <v>41</v>
      </c>
      <c r="H19" s="8" t="s">
        <v>21</v>
      </c>
      <c r="I19" s="6" t="s">
        <v>22</v>
      </c>
      <c r="J19" s="5" t="s">
        <v>23</v>
      </c>
      <c r="K19" s="2" t="s">
        <v>24</v>
      </c>
      <c r="L19" s="8" t="s">
        <v>25</v>
      </c>
      <c r="M19" s="6" t="s">
        <v>26</v>
      </c>
      <c r="N19" s="3" t="s">
        <v>27</v>
      </c>
      <c r="O19" s="6">
        <v>2</v>
      </c>
      <c r="P19" s="3" t="s">
        <v>24</v>
      </c>
      <c r="Q19" s="6"/>
    </row>
    <row r="20" spans="1:17" ht="93">
      <c r="A20" s="6">
        <v>15</v>
      </c>
      <c r="B20" s="8" t="s">
        <v>16</v>
      </c>
      <c r="C20" s="6" t="str">
        <f>HYPERLINK("http://data.overheid.nl/data/dataset/lichtemissie-2015","Lichtemissie 2015")</f>
        <v>Lichtemissie 2015</v>
      </c>
      <c r="D20" s="8" t="s">
        <v>17</v>
      </c>
      <c r="E20" s="6" t="s">
        <v>42</v>
      </c>
      <c r="F20" s="8" t="s">
        <v>19</v>
      </c>
      <c r="G20" s="6" t="s">
        <v>43</v>
      </c>
      <c r="H20" s="8" t="s">
        <v>21</v>
      </c>
      <c r="I20" s="6" t="s">
        <v>22</v>
      </c>
      <c r="J20" s="5" t="s">
        <v>23</v>
      </c>
      <c r="K20" s="2" t="s">
        <v>24</v>
      </c>
      <c r="L20" s="8" t="s">
        <v>25</v>
      </c>
      <c r="M20" s="6" t="s">
        <v>26</v>
      </c>
      <c r="N20" s="3" t="s">
        <v>27</v>
      </c>
      <c r="O20" s="6">
        <v>1</v>
      </c>
      <c r="P20" s="3" t="s">
        <v>24</v>
      </c>
      <c r="Q20" s="6"/>
    </row>
    <row r="21" spans="1:17" ht="77.5">
      <c r="A21" s="6">
        <v>16</v>
      </c>
      <c r="B21" s="8" t="s">
        <v>16</v>
      </c>
      <c r="C21" s="6" t="str">
        <f>HYPERLINK("http://data.overheid.nl/data/dataset/jaarcijfers-landelijk-meetnet-luchtkwaliteit-2012","Jaarcijfers Landelijk Meetnet Luchtkwaliteit 2012")</f>
        <v>Jaarcijfers Landelijk Meetnet Luchtkwaliteit 2012</v>
      </c>
      <c r="D21" s="8" t="s">
        <v>17</v>
      </c>
      <c r="E21" s="6" t="s">
        <v>39</v>
      </c>
      <c r="F21" s="8" t="s">
        <v>19</v>
      </c>
      <c r="G21" s="6" t="s">
        <v>44</v>
      </c>
      <c r="H21" s="8" t="s">
        <v>21</v>
      </c>
      <c r="I21" s="6" t="s">
        <v>22</v>
      </c>
      <c r="J21" s="5" t="s">
        <v>23</v>
      </c>
      <c r="K21" s="2" t="s">
        <v>24</v>
      </c>
      <c r="L21" s="8" t="s">
        <v>25</v>
      </c>
      <c r="M21" s="6" t="s">
        <v>26</v>
      </c>
      <c r="N21" s="3" t="s">
        <v>27</v>
      </c>
      <c r="O21" s="6">
        <v>2</v>
      </c>
      <c r="P21" s="3" t="s">
        <v>24</v>
      </c>
      <c r="Q21" s="6"/>
    </row>
    <row r="22" spans="1:17" ht="77.5">
      <c r="A22" s="6">
        <v>38</v>
      </c>
      <c r="B22" s="8" t="s">
        <v>46</v>
      </c>
      <c r="C22" s="6" t="str">
        <f>HYPERLINK("http://data.overheid.nl/data/dataset/emissieregistratie-dataset-1990-2012-rivm","Emissieregistratie dataset 1990-2012, RIVM")</f>
        <v>Emissieregistratie dataset 1990-2012, RIVM</v>
      </c>
      <c r="D22" s="8" t="s">
        <v>17</v>
      </c>
      <c r="E22" s="6" t="s">
        <v>31</v>
      </c>
      <c r="F22" s="8" t="s">
        <v>19</v>
      </c>
      <c r="G22" s="6" t="s">
        <v>47</v>
      </c>
      <c r="H22" s="8" t="s">
        <v>21</v>
      </c>
      <c r="I22" s="6" t="s">
        <v>22</v>
      </c>
      <c r="J22" s="5" t="s">
        <v>23</v>
      </c>
      <c r="K22" s="2" t="s">
        <v>24</v>
      </c>
      <c r="L22" s="8" t="s">
        <v>25</v>
      </c>
      <c r="M22" s="6" t="s">
        <v>26</v>
      </c>
      <c r="N22" s="3" t="s">
        <v>27</v>
      </c>
      <c r="O22" s="6">
        <v>1</v>
      </c>
      <c r="P22" s="3" t="s">
        <v>24</v>
      </c>
      <c r="Q22" s="6"/>
    </row>
    <row r="23" spans="1:17" ht="31">
      <c r="A23" s="6">
        <v>39</v>
      </c>
      <c r="B23" s="8" t="s">
        <v>46</v>
      </c>
      <c r="C23" s="6" t="str">
        <f>HYPERLINK("http://data.overheid.nl/data/dataset/rapportae-nationale-emissieplafonds-nec-1990-2012","Rapportage Nationale Emissieplafonds (NEC) 1990-2012")</f>
        <v>Rapportage Nationale Emissieplafonds (NEC) 1990-2012</v>
      </c>
      <c r="D23" s="8" t="s">
        <v>17</v>
      </c>
      <c r="E23" s="6" t="s">
        <v>31</v>
      </c>
      <c r="F23" s="8" t="s">
        <v>19</v>
      </c>
      <c r="G23" s="6" t="s">
        <v>48</v>
      </c>
      <c r="H23" s="8" t="s">
        <v>21</v>
      </c>
      <c r="I23" s="6" t="s">
        <v>22</v>
      </c>
      <c r="J23" s="5" t="s">
        <v>23</v>
      </c>
      <c r="K23" s="2" t="s">
        <v>24</v>
      </c>
      <c r="L23" s="8" t="s">
        <v>25</v>
      </c>
      <c r="M23" s="6" t="s">
        <v>26</v>
      </c>
      <c r="N23" s="3" t="s">
        <v>27</v>
      </c>
      <c r="O23" s="6">
        <v>1</v>
      </c>
      <c r="P23" s="3" t="s">
        <v>24</v>
      </c>
      <c r="Q23" s="6"/>
    </row>
    <row r="24" spans="1:17" ht="31">
      <c r="A24" s="6">
        <v>40</v>
      </c>
      <c r="B24" s="8" t="s">
        <v>46</v>
      </c>
      <c r="C24" s="6" t="str">
        <f>HYPERLINK("http://data.overheid.nl/data/dataset/kyoto-rapportage-broeikasgassen-1990-2012-nederland","Kyoto rapportage Broeikasgassen 1990-2012 Nederland")</f>
        <v>Kyoto rapportage Broeikasgassen 1990-2012 Nederland</v>
      </c>
      <c r="D24" s="8" t="s">
        <v>17</v>
      </c>
      <c r="E24" s="6" t="s">
        <v>31</v>
      </c>
      <c r="F24" s="8" t="s">
        <v>19</v>
      </c>
      <c r="G24" s="6" t="s">
        <v>49</v>
      </c>
      <c r="H24" s="8" t="s">
        <v>21</v>
      </c>
      <c r="I24" s="6" t="s">
        <v>22</v>
      </c>
      <c r="J24" s="5" t="s">
        <v>23</v>
      </c>
      <c r="K24" s="2" t="s">
        <v>24</v>
      </c>
      <c r="L24" s="8" t="s">
        <v>25</v>
      </c>
      <c r="M24" s="6" t="s">
        <v>26</v>
      </c>
      <c r="N24" s="3" t="s">
        <v>27</v>
      </c>
      <c r="O24" s="6">
        <v>1</v>
      </c>
      <c r="P24" s="3" t="s">
        <v>24</v>
      </c>
      <c r="Q24" s="6"/>
    </row>
    <row r="25" spans="1:17" ht="31">
      <c r="A25" s="6">
        <v>41</v>
      </c>
      <c r="B25" s="8" t="s">
        <v>16</v>
      </c>
      <c r="C25" s="6" t="str">
        <f>HYPERLINK("http://data.overheid.nl/data/dataset/zwaveloxiden-als-so2-emissies-naar-lucht-2014","Zwaveloxiden (als SO2) emissies naar lucht 2014")</f>
        <v>Zwaveloxiden (als SO2) emissies naar lucht 2014</v>
      </c>
      <c r="D25" s="8" t="s">
        <v>17</v>
      </c>
      <c r="E25" s="6" t="s">
        <v>31</v>
      </c>
      <c r="F25" s="8" t="s">
        <v>19</v>
      </c>
      <c r="G25" s="6" t="s">
        <v>50</v>
      </c>
      <c r="H25" s="8" t="s">
        <v>21</v>
      </c>
      <c r="I25" s="6" t="s">
        <v>22</v>
      </c>
      <c r="J25" s="5" t="s">
        <v>23</v>
      </c>
      <c r="K25" s="2" t="s">
        <v>24</v>
      </c>
      <c r="L25" s="8" t="s">
        <v>25</v>
      </c>
      <c r="M25" s="6" t="s">
        <v>26</v>
      </c>
      <c r="N25" s="3" t="s">
        <v>27</v>
      </c>
      <c r="O25" s="6">
        <v>2</v>
      </c>
      <c r="P25" s="3" t="s">
        <v>24</v>
      </c>
      <c r="Q25" s="6"/>
    </row>
    <row r="26" spans="1:17" ht="31">
      <c r="A26" s="6">
        <v>42</v>
      </c>
      <c r="B26" s="8" t="s">
        <v>16</v>
      </c>
      <c r="C26" s="6" t="str">
        <f>HYPERLINK("http://data.overheid.nl/data/dataset/zink-zn-belasting-oppervlaktewater-2014","Zink (Zn) belasting oppervlaktewater 2014")</f>
        <v>Zink (Zn) belasting oppervlaktewater 2014</v>
      </c>
      <c r="D26" s="8" t="s">
        <v>17</v>
      </c>
      <c r="E26" s="6" t="s">
        <v>31</v>
      </c>
      <c r="F26" s="8" t="s">
        <v>19</v>
      </c>
      <c r="G26" s="6" t="s">
        <v>51</v>
      </c>
      <c r="H26" s="8" t="s">
        <v>21</v>
      </c>
      <c r="I26" s="6" t="s">
        <v>22</v>
      </c>
      <c r="J26" s="5" t="s">
        <v>23</v>
      </c>
      <c r="K26" s="2" t="s">
        <v>24</v>
      </c>
      <c r="L26" s="8" t="s">
        <v>25</v>
      </c>
      <c r="M26" s="6" t="s">
        <v>26</v>
      </c>
      <c r="N26" s="3" t="s">
        <v>27</v>
      </c>
      <c r="O26" s="6">
        <v>2</v>
      </c>
      <c r="P26" s="3" t="s">
        <v>24</v>
      </c>
      <c r="Q26" s="6"/>
    </row>
    <row r="27" spans="1:17" ht="31">
      <c r="A27" s="6">
        <v>43</v>
      </c>
      <c r="B27" s="8" t="s">
        <v>16</v>
      </c>
      <c r="C27" s="6" t="str">
        <f>HYPERLINK("http://data.overheid.nl/data/dataset/stikstofoxiden-als-nox-emissies-naar-lucht-2014","Stikstofoxiden (als NOx) emissies naar lucht 2014")</f>
        <v>Stikstofoxiden (als NOx) emissies naar lucht 2014</v>
      </c>
      <c r="D27" s="8" t="s">
        <v>17</v>
      </c>
      <c r="E27" s="6" t="s">
        <v>31</v>
      </c>
      <c r="F27" s="8" t="s">
        <v>19</v>
      </c>
      <c r="G27" s="6" t="s">
        <v>52</v>
      </c>
      <c r="H27" s="8" t="s">
        <v>21</v>
      </c>
      <c r="I27" s="6" t="s">
        <v>22</v>
      </c>
      <c r="J27" s="5" t="s">
        <v>23</v>
      </c>
      <c r="K27" s="2" t="s">
        <v>24</v>
      </c>
      <c r="L27" s="8" t="s">
        <v>25</v>
      </c>
      <c r="M27" s="6" t="s">
        <v>26</v>
      </c>
      <c r="N27" s="3" t="s">
        <v>27</v>
      </c>
      <c r="O27" s="6">
        <v>2</v>
      </c>
      <c r="P27" s="3" t="s">
        <v>24</v>
      </c>
      <c r="Q27" s="6"/>
    </row>
    <row r="28" spans="1:17" ht="31">
      <c r="A28" s="6">
        <v>44</v>
      </c>
      <c r="B28" s="8" t="s">
        <v>16</v>
      </c>
      <c r="C28" s="6" t="str">
        <f>HYPERLINK("http://data.overheid.nl/data/dataset/stikstof-n-totaal-emissies-naar-bodem-2014","Stikstof (N-totaal) emissies naar bodem 2014")</f>
        <v>Stikstof (N-totaal) emissies naar bodem 2014</v>
      </c>
      <c r="D28" s="8" t="s">
        <v>17</v>
      </c>
      <c r="E28" s="6" t="s">
        <v>31</v>
      </c>
      <c r="F28" s="8" t="s">
        <v>19</v>
      </c>
      <c r="G28" s="6" t="s">
        <v>53</v>
      </c>
      <c r="H28" s="8" t="s">
        <v>21</v>
      </c>
      <c r="I28" s="6" t="s">
        <v>22</v>
      </c>
      <c r="J28" s="5" t="s">
        <v>23</v>
      </c>
      <c r="K28" s="2" t="s">
        <v>24</v>
      </c>
      <c r="L28" s="8" t="s">
        <v>25</v>
      </c>
      <c r="M28" s="6" t="s">
        <v>26</v>
      </c>
      <c r="N28" s="3" t="s">
        <v>27</v>
      </c>
      <c r="O28" s="6">
        <v>2</v>
      </c>
      <c r="P28" s="3" t="s">
        <v>24</v>
      </c>
      <c r="Q28" s="6"/>
    </row>
    <row r="29" spans="1:17" ht="31">
      <c r="A29" s="6">
        <v>45</v>
      </c>
      <c r="B29" s="8" t="s">
        <v>16</v>
      </c>
      <c r="C29" s="6" t="str">
        <f>HYPERLINK("http://data.overheid.nl/data/dataset/stikstof-n-totaal-belasting-oppervlaktewater-2014","Stikstof (N-totaal) belasting oppervlaktewater 2014")</f>
        <v>Stikstof (N-totaal) belasting oppervlaktewater 2014</v>
      </c>
      <c r="D29" s="8" t="s">
        <v>17</v>
      </c>
      <c r="E29" s="6" t="s">
        <v>31</v>
      </c>
      <c r="F29" s="8" t="s">
        <v>19</v>
      </c>
      <c r="G29" s="6" t="s">
        <v>54</v>
      </c>
      <c r="H29" s="8" t="s">
        <v>21</v>
      </c>
      <c r="I29" s="6" t="s">
        <v>22</v>
      </c>
      <c r="J29" s="5" t="s">
        <v>23</v>
      </c>
      <c r="K29" s="2" t="s">
        <v>24</v>
      </c>
      <c r="L29" s="8" t="s">
        <v>25</v>
      </c>
      <c r="M29" s="6" t="s">
        <v>26</v>
      </c>
      <c r="N29" s="3" t="s">
        <v>27</v>
      </c>
      <c r="O29" s="6">
        <v>2</v>
      </c>
      <c r="P29" s="3" t="s">
        <v>24</v>
      </c>
      <c r="Q29" s="6"/>
    </row>
    <row r="30" spans="1:17" ht="31">
      <c r="A30" s="6">
        <v>46</v>
      </c>
      <c r="B30" s="8" t="s">
        <v>16</v>
      </c>
      <c r="C30" s="6" t="str">
        <f>HYPERLINK("http://data.overheid.nl/data/dataset/niet-methaan-vos-nmvos-emissies-naar-lucht-2014","Niet-methaan VOS (NMVOS) emissies naar lucht 2014")</f>
        <v>Niet-methaan VOS (NMVOS) emissies naar lucht 2014</v>
      </c>
      <c r="D30" s="8" t="s">
        <v>17</v>
      </c>
      <c r="E30" s="6" t="s">
        <v>31</v>
      </c>
      <c r="F30" s="8" t="s">
        <v>19</v>
      </c>
      <c r="G30" s="6" t="s">
        <v>55</v>
      </c>
      <c r="H30" s="8" t="s">
        <v>21</v>
      </c>
      <c r="I30" s="6" t="s">
        <v>22</v>
      </c>
      <c r="J30" s="5" t="s">
        <v>23</v>
      </c>
      <c r="K30" s="2" t="s">
        <v>24</v>
      </c>
      <c r="L30" s="8" t="s">
        <v>25</v>
      </c>
      <c r="M30" s="6" t="s">
        <v>26</v>
      </c>
      <c r="N30" s="3" t="s">
        <v>27</v>
      </c>
      <c r="O30" s="6">
        <v>2</v>
      </c>
      <c r="P30" s="3" t="s">
        <v>24</v>
      </c>
      <c r="Q30" s="6"/>
    </row>
    <row r="31" spans="1:17" ht="31">
      <c r="A31" s="6">
        <v>47</v>
      </c>
      <c r="B31" s="8" t="s">
        <v>16</v>
      </c>
      <c r="C31" s="6" t="str">
        <f>HYPERLINK("http://data.overheid.nl/data/dataset/methaan-ch4-emissies-naar-lucht-2014-01","Methaan (CH4) emissies naar lucht 2014")</f>
        <v>Methaan (CH4) emissies naar lucht 2014</v>
      </c>
      <c r="D31" s="8" t="s">
        <v>17</v>
      </c>
      <c r="E31" s="6" t="s">
        <v>31</v>
      </c>
      <c r="F31" s="8" t="s">
        <v>19</v>
      </c>
      <c r="G31" s="6" t="s">
        <v>56</v>
      </c>
      <c r="H31" s="8" t="s">
        <v>21</v>
      </c>
      <c r="I31" s="6" t="s">
        <v>22</v>
      </c>
      <c r="J31" s="5" t="s">
        <v>23</v>
      </c>
      <c r="K31" s="2" t="s">
        <v>24</v>
      </c>
      <c r="L31" s="8" t="s">
        <v>25</v>
      </c>
      <c r="M31" s="6" t="s">
        <v>26</v>
      </c>
      <c r="N31" s="3" t="s">
        <v>27</v>
      </c>
      <c r="O31" s="6">
        <v>2</v>
      </c>
      <c r="P31" s="3" t="s">
        <v>24</v>
      </c>
      <c r="Q31" s="6"/>
    </row>
    <row r="32" spans="1:17" ht="31">
      <c r="A32" s="6">
        <v>48</v>
      </c>
      <c r="B32" s="8" t="s">
        <v>16</v>
      </c>
      <c r="C32" s="6" t="str">
        <f>HYPERLINK("http://data.overheid.nl/data/dataset/methaan-ch4-emissies-naar-lucht-2014","Methaan (CH4) emissies naar lucht 2014")</f>
        <v>Methaan (CH4) emissies naar lucht 2014</v>
      </c>
      <c r="D32" s="8" t="s">
        <v>17</v>
      </c>
      <c r="E32" s="6" t="s">
        <v>31</v>
      </c>
      <c r="F32" s="8" t="s">
        <v>19</v>
      </c>
      <c r="G32" s="6" t="s">
        <v>56</v>
      </c>
      <c r="H32" s="8" t="s">
        <v>21</v>
      </c>
      <c r="I32" s="6" t="s">
        <v>22</v>
      </c>
      <c r="J32" s="5" t="s">
        <v>23</v>
      </c>
      <c r="K32" s="2" t="s">
        <v>24</v>
      </c>
      <c r="L32" s="8" t="s">
        <v>25</v>
      </c>
      <c r="M32" s="6" t="s">
        <v>26</v>
      </c>
      <c r="N32" s="3" t="s">
        <v>27</v>
      </c>
      <c r="O32" s="6">
        <v>2</v>
      </c>
      <c r="P32" s="3" t="s">
        <v>24</v>
      </c>
      <c r="Q32" s="6"/>
    </row>
    <row r="33" spans="1:17" ht="31">
      <c r="A33" s="6">
        <v>49</v>
      </c>
      <c r="B33" s="8" t="s">
        <v>16</v>
      </c>
      <c r="C33" s="6" t="str">
        <f>HYPERLINK("http://data.overheid.nl/data/dataset/kwik-hg-emissies-naar-bodem-2014","Kwik (Hg) emissies naar bodem 2014")</f>
        <v>Kwik (Hg) emissies naar bodem 2014</v>
      </c>
      <c r="D33" s="8" t="s">
        <v>17</v>
      </c>
      <c r="E33" s="6" t="s">
        <v>31</v>
      </c>
      <c r="F33" s="8" t="s">
        <v>19</v>
      </c>
      <c r="G33" s="6" t="s">
        <v>57</v>
      </c>
      <c r="H33" s="8" t="s">
        <v>21</v>
      </c>
      <c r="I33" s="6" t="s">
        <v>22</v>
      </c>
      <c r="J33" s="5" t="s">
        <v>23</v>
      </c>
      <c r="K33" s="2" t="s">
        <v>24</v>
      </c>
      <c r="L33" s="8" t="s">
        <v>25</v>
      </c>
      <c r="M33" s="6" t="s">
        <v>26</v>
      </c>
      <c r="N33" s="3" t="s">
        <v>27</v>
      </c>
      <c r="O33" s="6">
        <v>2</v>
      </c>
      <c r="P33" s="3" t="s">
        <v>24</v>
      </c>
      <c r="Q33" s="6"/>
    </row>
    <row r="34" spans="1:17" ht="31">
      <c r="A34" s="6">
        <v>50</v>
      </c>
      <c r="B34" s="8" t="s">
        <v>16</v>
      </c>
      <c r="C34" s="6" t="str">
        <f>HYPERLINK("http://data.overheid.nl/data/dataset/kwik-hg-belasting-oppervlaktewater-2014","Kwik (Hg) belasting oppervlaktewater 2014")</f>
        <v>Kwik (Hg) belasting oppervlaktewater 2014</v>
      </c>
      <c r="D34" s="8" t="s">
        <v>17</v>
      </c>
      <c r="E34" s="6" t="s">
        <v>31</v>
      </c>
      <c r="F34" s="8" t="s">
        <v>19</v>
      </c>
      <c r="G34" s="6" t="s">
        <v>58</v>
      </c>
      <c r="H34" s="8" t="s">
        <v>21</v>
      </c>
      <c r="I34" s="6" t="s">
        <v>22</v>
      </c>
      <c r="J34" s="5" t="s">
        <v>23</v>
      </c>
      <c r="K34" s="2" t="s">
        <v>24</v>
      </c>
      <c r="L34" s="8" t="s">
        <v>25</v>
      </c>
      <c r="M34" s="6" t="s">
        <v>26</v>
      </c>
      <c r="N34" s="3" t="s">
        <v>27</v>
      </c>
      <c r="O34" s="6">
        <v>2</v>
      </c>
      <c r="P34" s="3" t="s">
        <v>24</v>
      </c>
      <c r="Q34" s="6"/>
    </row>
    <row r="35" spans="1:17" ht="31">
      <c r="A35" s="6">
        <v>51</v>
      </c>
      <c r="B35" s="8" t="s">
        <v>16</v>
      </c>
      <c r="C35" s="6" t="str">
        <f>HYPERLINK("http://data.overheid.nl/data/dataset/koper-cu-emissies-naar-bodem-2014","Koper (Cu) emissies naar bodem 2014")</f>
        <v>Koper (Cu) emissies naar bodem 2014</v>
      </c>
      <c r="D35" s="8" t="s">
        <v>17</v>
      </c>
      <c r="E35" s="6" t="s">
        <v>31</v>
      </c>
      <c r="F35" s="8" t="s">
        <v>19</v>
      </c>
      <c r="G35" s="6" t="s">
        <v>59</v>
      </c>
      <c r="H35" s="8" t="s">
        <v>21</v>
      </c>
      <c r="I35" s="6" t="s">
        <v>22</v>
      </c>
      <c r="J35" s="5" t="s">
        <v>23</v>
      </c>
      <c r="K35" s="2" t="s">
        <v>24</v>
      </c>
      <c r="L35" s="8" t="s">
        <v>25</v>
      </c>
      <c r="M35" s="6" t="s">
        <v>26</v>
      </c>
      <c r="N35" s="3" t="s">
        <v>27</v>
      </c>
      <c r="O35" s="6">
        <v>2</v>
      </c>
      <c r="P35" s="3" t="s">
        <v>24</v>
      </c>
      <c r="Q35" s="6"/>
    </row>
    <row r="36" spans="1:17" ht="31">
      <c r="A36" s="6">
        <v>52</v>
      </c>
      <c r="B36" s="8" t="s">
        <v>16</v>
      </c>
      <c r="C36" s="6" t="str">
        <f>HYPERLINK("http://data.overheid.nl/data/dataset/koper-cu-belasting-oppervlaktewater-2014","Koper (Cu) belasting oppervlaktewater 2014")</f>
        <v>Koper (Cu) belasting oppervlaktewater 2014</v>
      </c>
      <c r="D36" s="8" t="s">
        <v>17</v>
      </c>
      <c r="E36" s="6" t="s">
        <v>31</v>
      </c>
      <c r="F36" s="8" t="s">
        <v>19</v>
      </c>
      <c r="G36" s="6" t="s">
        <v>60</v>
      </c>
      <c r="H36" s="8" t="s">
        <v>21</v>
      </c>
      <c r="I36" s="6" t="s">
        <v>22</v>
      </c>
      <c r="J36" s="5" t="s">
        <v>23</v>
      </c>
      <c r="K36" s="2" t="s">
        <v>24</v>
      </c>
      <c r="L36" s="8" t="s">
        <v>25</v>
      </c>
      <c r="M36" s="6" t="s">
        <v>26</v>
      </c>
      <c r="N36" s="3" t="s">
        <v>27</v>
      </c>
      <c r="O36" s="6">
        <v>2</v>
      </c>
      <c r="P36" s="3" t="s">
        <v>24</v>
      </c>
      <c r="Q36" s="6"/>
    </row>
    <row r="37" spans="1:17" ht="31">
      <c r="A37" s="6">
        <v>53</v>
      </c>
      <c r="B37" s="8" t="s">
        <v>16</v>
      </c>
      <c r="C37" s="6" t="str">
        <f>HYPERLINK("http://data.overheid.nl/data/dataset/koolstofdioxide-co2-emissies-naar-lucht-2014","Koolstofdioxide (CO2) emissies naar lucht 2014.")</f>
        <v>Koolstofdioxide (CO2) emissies naar lucht 2014.</v>
      </c>
      <c r="D37" s="8" t="s">
        <v>17</v>
      </c>
      <c r="E37" s="6" t="s">
        <v>31</v>
      </c>
      <c r="F37" s="8" t="s">
        <v>19</v>
      </c>
      <c r="G37" s="6" t="s">
        <v>61</v>
      </c>
      <c r="H37" s="8" t="s">
        <v>21</v>
      </c>
      <c r="I37" s="6" t="s">
        <v>22</v>
      </c>
      <c r="J37" s="5" t="s">
        <v>23</v>
      </c>
      <c r="K37" s="2" t="s">
        <v>24</v>
      </c>
      <c r="L37" s="8" t="s">
        <v>25</v>
      </c>
      <c r="M37" s="6" t="s">
        <v>26</v>
      </c>
      <c r="N37" s="3" t="s">
        <v>27</v>
      </c>
      <c r="O37" s="6">
        <v>2</v>
      </c>
      <c r="P37" s="3" t="s">
        <v>24</v>
      </c>
      <c r="Q37" s="6"/>
    </row>
    <row r="38" spans="1:17" ht="31">
      <c r="A38" s="6">
        <v>54</v>
      </c>
      <c r="B38" s="8" t="s">
        <v>16</v>
      </c>
      <c r="C38" s="6" t="str">
        <f>HYPERLINK("http://data.overheid.nl/data/dataset/fosfor-p-totaal-emissies-naar-bodem-2014","Fosfor (P-totaal) emissies naar bodem 2014")</f>
        <v>Fosfor (P-totaal) emissies naar bodem 2014</v>
      </c>
      <c r="D38" s="8" t="s">
        <v>17</v>
      </c>
      <c r="E38" s="6" t="s">
        <v>31</v>
      </c>
      <c r="F38" s="8" t="s">
        <v>19</v>
      </c>
      <c r="G38" s="6" t="s">
        <v>62</v>
      </c>
      <c r="H38" s="8" t="s">
        <v>21</v>
      </c>
      <c r="I38" s="6" t="s">
        <v>22</v>
      </c>
      <c r="J38" s="5" t="s">
        <v>23</v>
      </c>
      <c r="K38" s="2" t="s">
        <v>24</v>
      </c>
      <c r="L38" s="8" t="s">
        <v>25</v>
      </c>
      <c r="M38" s="6" t="s">
        <v>26</v>
      </c>
      <c r="N38" s="3" t="s">
        <v>27</v>
      </c>
      <c r="O38" s="6">
        <v>2</v>
      </c>
      <c r="P38" s="3" t="s">
        <v>24</v>
      </c>
      <c r="Q38" s="6"/>
    </row>
    <row r="39" spans="1:17" ht="31">
      <c r="A39" s="6">
        <v>55</v>
      </c>
      <c r="B39" s="8" t="s">
        <v>16</v>
      </c>
      <c r="C39" s="6" t="str">
        <f>HYPERLINK("http://data.overheid.nl/data/dataset/fosfor-p-totaal-belasting-oppervlaktewater-2014","Fosfor (P-totaal) belasting oppervlaktewater 2014")</f>
        <v>Fosfor (P-totaal) belasting oppervlaktewater 2014</v>
      </c>
      <c r="D39" s="8" t="s">
        <v>17</v>
      </c>
      <c r="E39" s="6" t="s">
        <v>31</v>
      </c>
      <c r="F39" s="8" t="s">
        <v>19</v>
      </c>
      <c r="G39" s="6" t="s">
        <v>63</v>
      </c>
      <c r="H39" s="8" t="s">
        <v>21</v>
      </c>
      <c r="I39" s="6" t="s">
        <v>22</v>
      </c>
      <c r="J39" s="5" t="s">
        <v>23</v>
      </c>
      <c r="K39" s="2" t="s">
        <v>24</v>
      </c>
      <c r="L39" s="8" t="s">
        <v>25</v>
      </c>
      <c r="M39" s="6" t="s">
        <v>26</v>
      </c>
      <c r="N39" s="3" t="s">
        <v>27</v>
      </c>
      <c r="O39" s="6">
        <v>2</v>
      </c>
      <c r="P39" s="3" t="s">
        <v>24</v>
      </c>
      <c r="Q39" s="6"/>
    </row>
    <row r="40" spans="1:17" ht="31">
      <c r="A40" s="6">
        <v>56</v>
      </c>
      <c r="B40" s="8" t="s">
        <v>16</v>
      </c>
      <c r="C40" s="6" t="str">
        <f>HYPERLINK("http://data.overheid.nl/data/dataset/fijnstof-pm2-5-emissies-naar-lucht-2014-01","Fijnstof  (PM2.5) emissies naar lucht 2014.")</f>
        <v>Fijnstof  (PM2.5) emissies naar lucht 2014.</v>
      </c>
      <c r="D40" s="8" t="s">
        <v>17</v>
      </c>
      <c r="E40" s="6" t="s">
        <v>31</v>
      </c>
      <c r="F40" s="8" t="s">
        <v>19</v>
      </c>
      <c r="G40" s="6" t="s">
        <v>64</v>
      </c>
      <c r="H40" s="8" t="s">
        <v>21</v>
      </c>
      <c r="I40" s="6" t="s">
        <v>22</v>
      </c>
      <c r="J40" s="5" t="s">
        <v>23</v>
      </c>
      <c r="K40" s="2" t="s">
        <v>24</v>
      </c>
      <c r="L40" s="8" t="s">
        <v>25</v>
      </c>
      <c r="M40" s="6" t="s">
        <v>26</v>
      </c>
      <c r="N40" s="3" t="s">
        <v>27</v>
      </c>
      <c r="O40" s="6">
        <v>2</v>
      </c>
      <c r="P40" s="3" t="s">
        <v>24</v>
      </c>
      <c r="Q40" s="6"/>
    </row>
    <row r="41" spans="1:17" ht="31">
      <c r="A41" s="6">
        <v>57</v>
      </c>
      <c r="B41" s="8" t="s">
        <v>16</v>
      </c>
      <c r="C41" s="6" t="str">
        <f>HYPERLINK("http://data.overheid.nl/data/dataset/fijnstof-pm2-5-emissies-naar-lucht-2014","Fijnstof  (PM2.5) emissies naar lucht 2014.")</f>
        <v>Fijnstof  (PM2.5) emissies naar lucht 2014.</v>
      </c>
      <c r="D41" s="8" t="s">
        <v>17</v>
      </c>
      <c r="E41" s="6" t="s">
        <v>31</v>
      </c>
      <c r="F41" s="8" t="s">
        <v>19</v>
      </c>
      <c r="G41" s="6" t="s">
        <v>64</v>
      </c>
      <c r="H41" s="8" t="s">
        <v>21</v>
      </c>
      <c r="I41" s="6" t="s">
        <v>22</v>
      </c>
      <c r="J41" s="5" t="s">
        <v>23</v>
      </c>
      <c r="K41" s="2" t="s">
        <v>24</v>
      </c>
      <c r="L41" s="8" t="s">
        <v>25</v>
      </c>
      <c r="M41" s="6" t="s">
        <v>26</v>
      </c>
      <c r="N41" s="3" t="s">
        <v>27</v>
      </c>
      <c r="O41" s="6">
        <v>2</v>
      </c>
      <c r="P41" s="3" t="s">
        <v>24</v>
      </c>
      <c r="Q41" s="6"/>
    </row>
    <row r="42" spans="1:17" ht="31">
      <c r="A42" s="6">
        <v>58</v>
      </c>
      <c r="B42" s="8" t="s">
        <v>16</v>
      </c>
      <c r="C42" s="6" t="str">
        <f>HYPERLINK("http://data.overheid.nl/data/dataset/fijnstof-pm10-emissies-naar-lucht-2014","Fijnstof (PM10) emissies naar lucht 2014")</f>
        <v>Fijnstof (PM10) emissies naar lucht 2014</v>
      </c>
      <c r="D42" s="8" t="s">
        <v>17</v>
      </c>
      <c r="E42" s="6" t="s">
        <v>31</v>
      </c>
      <c r="F42" s="8" t="s">
        <v>19</v>
      </c>
      <c r="G42" s="6" t="s">
        <v>65</v>
      </c>
      <c r="H42" s="8" t="s">
        <v>21</v>
      </c>
      <c r="I42" s="6" t="s">
        <v>22</v>
      </c>
      <c r="J42" s="5" t="s">
        <v>23</v>
      </c>
      <c r="K42" s="2" t="s">
        <v>24</v>
      </c>
      <c r="L42" s="8" t="s">
        <v>25</v>
      </c>
      <c r="M42" s="6" t="s">
        <v>26</v>
      </c>
      <c r="N42" s="3" t="s">
        <v>27</v>
      </c>
      <c r="O42" s="6">
        <v>2</v>
      </c>
      <c r="P42" s="3" t="s">
        <v>24</v>
      </c>
      <c r="Q42" s="6"/>
    </row>
    <row r="43" spans="1:17" ht="31">
      <c r="A43" s="6">
        <v>59</v>
      </c>
      <c r="B43" s="8" t="s">
        <v>16</v>
      </c>
      <c r="C43" s="6" t="str">
        <f>HYPERLINK("http://data.overheid.nl/data/dataset/ammoniak-nh3-emissies-naar-lucht-2014","Ammoniak (NH3) emissies naar lucht 2014")</f>
        <v>Ammoniak (NH3) emissies naar lucht 2014</v>
      </c>
      <c r="D43" s="8" t="s">
        <v>17</v>
      </c>
      <c r="E43" s="6" t="s">
        <v>31</v>
      </c>
      <c r="F43" s="8" t="s">
        <v>19</v>
      </c>
      <c r="G43" s="6" t="s">
        <v>66</v>
      </c>
      <c r="H43" s="8" t="s">
        <v>21</v>
      </c>
      <c r="I43" s="6" t="s">
        <v>22</v>
      </c>
      <c r="J43" s="5" t="s">
        <v>23</v>
      </c>
      <c r="K43" s="2" t="s">
        <v>24</v>
      </c>
      <c r="L43" s="8" t="s">
        <v>25</v>
      </c>
      <c r="M43" s="6" t="s">
        <v>26</v>
      </c>
      <c r="N43" s="3" t="s">
        <v>27</v>
      </c>
      <c r="O43" s="6">
        <v>2</v>
      </c>
      <c r="P43" s="3" t="s">
        <v>24</v>
      </c>
      <c r="Q43" s="6"/>
    </row>
    <row r="44" spans="1:17" ht="46.5">
      <c r="A44" s="6">
        <v>60</v>
      </c>
      <c r="B44" s="8" t="s">
        <v>16</v>
      </c>
      <c r="C44" s="6" t="str">
        <f>HYPERLINK("http://data.overheid.nl/data/dataset/stikstofoxide-als-no2-emissies-naar-lucht-alle-bronnen-per-vierkant-in-kilogram","Stikstofoxide (als NO2) emissies naar lucht alle bronnen. Per vierkant in kilogram.")</f>
        <v>Stikstofoxide (als NO2) emissies naar lucht alle bronnen. Per vierkant in kilogram.</v>
      </c>
      <c r="D44" s="8" t="s">
        <v>17</v>
      </c>
      <c r="E44" s="6" t="s">
        <v>67</v>
      </c>
      <c r="F44" s="8" t="s">
        <v>19</v>
      </c>
      <c r="G44" s="6" t="s">
        <v>68</v>
      </c>
      <c r="H44" s="8" t="s">
        <v>45</v>
      </c>
      <c r="I44" s="6" t="s">
        <v>22</v>
      </c>
      <c r="J44" s="5" t="s">
        <v>23</v>
      </c>
      <c r="K44" s="2" t="s">
        <v>24</v>
      </c>
      <c r="L44" s="8" t="s">
        <v>25</v>
      </c>
      <c r="M44" s="6" t="s">
        <v>26</v>
      </c>
      <c r="N44" s="3" t="s">
        <v>27</v>
      </c>
      <c r="O44" s="6">
        <v>1</v>
      </c>
      <c r="P44" s="3" t="s">
        <v>24</v>
      </c>
      <c r="Q44" s="6"/>
    </row>
    <row r="45" spans="1:17" ht="124">
      <c r="A45" s="6">
        <v>62</v>
      </c>
      <c r="B45" s="8" t="s">
        <v>16</v>
      </c>
      <c r="C45" s="6" t="str">
        <f>HYPERLINK("http://data.overheid.nl/data/dataset/actuele-no2-concentratie-in-nederland-01","Actuele NO2 concentratie in Nederland")</f>
        <v>Actuele NO2 concentratie in Nederland</v>
      </c>
      <c r="D45" s="8" t="s">
        <v>17</v>
      </c>
      <c r="E45" s="6" t="s">
        <v>69</v>
      </c>
      <c r="F45" s="8" t="s">
        <v>19</v>
      </c>
      <c r="G45" s="6" t="s">
        <v>70</v>
      </c>
      <c r="H45" s="8" t="s">
        <v>21</v>
      </c>
      <c r="I45" s="6" t="s">
        <v>22</v>
      </c>
      <c r="J45" s="5" t="s">
        <v>23</v>
      </c>
      <c r="K45" s="2" t="s">
        <v>24</v>
      </c>
      <c r="L45" s="8" t="s">
        <v>25</v>
      </c>
      <c r="M45" s="6" t="s">
        <v>26</v>
      </c>
      <c r="N45" s="3" t="s">
        <v>27</v>
      </c>
      <c r="O45" s="6">
        <v>1</v>
      </c>
      <c r="P45" s="3" t="s">
        <v>24</v>
      </c>
      <c r="Q45" s="6"/>
    </row>
    <row r="46" spans="1:17" ht="124">
      <c r="A46" s="6">
        <v>63</v>
      </c>
      <c r="B46" s="8" t="s">
        <v>16</v>
      </c>
      <c r="C46" s="6" t="str">
        <f>HYPERLINK("http://data.overheid.nl/data/dataset/actuele-no2-concentratie-in-nederland","Actuele NO2 concentratie in Nederland")</f>
        <v>Actuele NO2 concentratie in Nederland</v>
      </c>
      <c r="D46" s="8" t="s">
        <v>17</v>
      </c>
      <c r="E46" s="6" t="s">
        <v>69</v>
      </c>
      <c r="F46" s="8" t="s">
        <v>19</v>
      </c>
      <c r="G46" s="6" t="s">
        <v>70</v>
      </c>
      <c r="H46" s="8" t="s">
        <v>71</v>
      </c>
      <c r="I46" s="6" t="s">
        <v>22</v>
      </c>
      <c r="J46" s="5" t="s">
        <v>23</v>
      </c>
      <c r="K46" s="2" t="s">
        <v>24</v>
      </c>
      <c r="L46" s="8" t="s">
        <v>25</v>
      </c>
      <c r="M46" s="6" t="s">
        <v>26</v>
      </c>
      <c r="N46" s="3" t="s">
        <v>27</v>
      </c>
      <c r="O46" s="6">
        <v>1</v>
      </c>
      <c r="P46" s="3" t="s">
        <v>24</v>
      </c>
      <c r="Q46" s="6"/>
    </row>
    <row r="47" spans="1:17" ht="31">
      <c r="A47" s="6">
        <v>64</v>
      </c>
      <c r="B47" s="8" t="s">
        <v>16</v>
      </c>
      <c r="C47" s="6" t="str">
        <f>HYPERLINK("http://data.overheid.nl/data/dataset/distikstofoxide-n2o-emissies-naar-lucht-2014","Distikstofoxide (N2O) emissies naar lucht 2014.")</f>
        <v>Distikstofoxide (N2O) emissies naar lucht 2014.</v>
      </c>
      <c r="D47" s="8" t="s">
        <v>17</v>
      </c>
      <c r="E47" s="6" t="s">
        <v>31</v>
      </c>
      <c r="F47" s="8" t="s">
        <v>19</v>
      </c>
      <c r="G47" s="6" t="s">
        <v>72</v>
      </c>
      <c r="H47" s="8" t="s">
        <v>21</v>
      </c>
      <c r="I47" s="6" t="s">
        <v>22</v>
      </c>
      <c r="J47" s="5" t="s">
        <v>23</v>
      </c>
      <c r="K47" s="2" t="s">
        <v>24</v>
      </c>
      <c r="L47" s="8" t="s">
        <v>25</v>
      </c>
      <c r="M47" s="6" t="s">
        <v>26</v>
      </c>
      <c r="N47" s="3" t="s">
        <v>27</v>
      </c>
      <c r="O47" s="6">
        <v>2</v>
      </c>
      <c r="P47" s="3" t="s">
        <v>24</v>
      </c>
      <c r="Q47" s="6"/>
    </row>
    <row r="48" spans="1:17" ht="108.5">
      <c r="A48" s="6">
        <v>65</v>
      </c>
      <c r="B48" s="8" t="s">
        <v>16</v>
      </c>
      <c r="C48" s="6" t="str">
        <f>HYPERLINK("http://data.overheid.nl/data/dataset/100-jaars-beschermingszones-voor-bronnen-van-drinkwater","100-jaars beschermingszones voor bronnen van drinkwater")</f>
        <v>100-jaars beschermingszones voor bronnen van drinkwater</v>
      </c>
      <c r="D48" s="8" t="s">
        <v>17</v>
      </c>
      <c r="E48" s="6" t="s">
        <v>18</v>
      </c>
      <c r="F48" s="8" t="s">
        <v>19</v>
      </c>
      <c r="G48" s="6" t="s">
        <v>73</v>
      </c>
      <c r="H48" s="8" t="s">
        <v>21</v>
      </c>
      <c r="I48" s="6" t="s">
        <v>22</v>
      </c>
      <c r="J48" s="5" t="s">
        <v>23</v>
      </c>
      <c r="K48" s="2" t="s">
        <v>24</v>
      </c>
      <c r="L48" s="8" t="s">
        <v>25</v>
      </c>
      <c r="M48" s="6" t="s">
        <v>26</v>
      </c>
      <c r="N48" s="3" t="s">
        <v>27</v>
      </c>
      <c r="O48" s="6">
        <v>1</v>
      </c>
      <c r="P48" s="3" t="s">
        <v>24</v>
      </c>
      <c r="Q48" s="6"/>
    </row>
    <row r="49" spans="1:17" ht="186">
      <c r="A49" s="6">
        <v>66</v>
      </c>
      <c r="B49" s="8" t="s">
        <v>16</v>
      </c>
      <c r="C49" s="6" t="str">
        <f>HYPERLINK("http://data.overheid.nl/data/dataset/actuele-luchtkwaliteitsindex-lki-in-nederland","Actuele Luchtkwaliteitsindex (LKI) in Nederland")</f>
        <v>Actuele Luchtkwaliteitsindex (LKI) in Nederland</v>
      </c>
      <c r="D49" s="8" t="s">
        <v>17</v>
      </c>
      <c r="E49" s="6" t="s">
        <v>69</v>
      </c>
      <c r="F49" s="8" t="s">
        <v>19</v>
      </c>
      <c r="G49" s="6" t="s">
        <v>74</v>
      </c>
      <c r="H49" s="8" t="s">
        <v>21</v>
      </c>
      <c r="I49" s="6" t="s">
        <v>22</v>
      </c>
      <c r="J49" s="5" t="s">
        <v>23</v>
      </c>
      <c r="K49" s="2" t="s">
        <v>24</v>
      </c>
      <c r="L49" s="8" t="s">
        <v>25</v>
      </c>
      <c r="M49" s="6" t="s">
        <v>26</v>
      </c>
      <c r="N49" s="3" t="s">
        <v>27</v>
      </c>
      <c r="O49" s="6">
        <v>1</v>
      </c>
      <c r="P49" s="3" t="s">
        <v>24</v>
      </c>
      <c r="Q49" s="6"/>
    </row>
    <row r="50" spans="1:17" ht="186">
      <c r="A50" s="6">
        <v>67</v>
      </c>
      <c r="B50" s="8" t="s">
        <v>16</v>
      </c>
      <c r="C50" s="6" t="str">
        <f>HYPERLINK("http://data.overheid.nl/data/dataset/actuele-luchtkwaliteitsindex--lki--in-nederland","Actuele Luchtkwaliteitsindex (LKI) in Nederland")</f>
        <v>Actuele Luchtkwaliteitsindex (LKI) in Nederland</v>
      </c>
      <c r="D50" s="8" t="s">
        <v>17</v>
      </c>
      <c r="E50" s="6" t="s">
        <v>69</v>
      </c>
      <c r="F50" s="8" t="s">
        <v>19</v>
      </c>
      <c r="G50" s="6" t="s">
        <v>75</v>
      </c>
      <c r="H50" s="8" t="s">
        <v>71</v>
      </c>
      <c r="I50" s="6" t="s">
        <v>22</v>
      </c>
      <c r="J50" s="5" t="s">
        <v>23</v>
      </c>
      <c r="K50" s="2" t="s">
        <v>24</v>
      </c>
      <c r="L50" s="8" t="s">
        <v>25</v>
      </c>
      <c r="M50" s="6" t="s">
        <v>26</v>
      </c>
      <c r="N50" s="3" t="s">
        <v>27</v>
      </c>
      <c r="O50" s="6">
        <v>1</v>
      </c>
      <c r="P50" s="3" t="s">
        <v>24</v>
      </c>
      <c r="Q50" s="6"/>
    </row>
    <row r="51" spans="1:17" ht="139.5">
      <c r="A51" s="6">
        <v>68</v>
      </c>
      <c r="B51" s="8" t="s">
        <v>16</v>
      </c>
      <c r="C51" s="6" t="str">
        <f>HYPERLINK("http://data.overheid.nl/data/dataset/actuele-fijnstof-concentratie-pm10-in-nederland","Actuele fijnstof concentratie (pm10) in Nederland")</f>
        <v>Actuele fijnstof concentratie (pm10) in Nederland</v>
      </c>
      <c r="D51" s="8" t="s">
        <v>17</v>
      </c>
      <c r="E51" s="6" t="s">
        <v>69</v>
      </c>
      <c r="F51" s="8" t="s">
        <v>19</v>
      </c>
      <c r="G51" s="6" t="s">
        <v>76</v>
      </c>
      <c r="H51" s="8" t="s">
        <v>21</v>
      </c>
      <c r="I51" s="6" t="s">
        <v>22</v>
      </c>
      <c r="J51" s="5" t="s">
        <v>23</v>
      </c>
      <c r="K51" s="2" t="s">
        <v>24</v>
      </c>
      <c r="L51" s="8" t="s">
        <v>25</v>
      </c>
      <c r="M51" s="6" t="s">
        <v>26</v>
      </c>
      <c r="N51" s="3" t="s">
        <v>27</v>
      </c>
      <c r="O51" s="6">
        <v>1</v>
      </c>
      <c r="P51" s="3" t="s">
        <v>24</v>
      </c>
      <c r="Q51" s="6"/>
    </row>
    <row r="52" spans="1:17" ht="139.5">
      <c r="A52" s="6">
        <v>69</v>
      </c>
      <c r="B52" s="8" t="s">
        <v>16</v>
      </c>
      <c r="C52" s="6" t="str">
        <f>HYPERLINK("http://data.overheid.nl/data/dataset/actuele-fijnstof-concentratie--pm10--in-nederland","Actuele fijnstof concentratie (pm10) in Nederland")</f>
        <v>Actuele fijnstof concentratie (pm10) in Nederland</v>
      </c>
      <c r="D52" s="8" t="s">
        <v>17</v>
      </c>
      <c r="E52" s="6" t="s">
        <v>69</v>
      </c>
      <c r="F52" s="8" t="s">
        <v>19</v>
      </c>
      <c r="G52" s="6" t="s">
        <v>77</v>
      </c>
      <c r="H52" s="8" t="s">
        <v>71</v>
      </c>
      <c r="I52" s="6" t="s">
        <v>22</v>
      </c>
      <c r="J52" s="7" t="s">
        <v>78</v>
      </c>
      <c r="K52" s="2" t="s">
        <v>24</v>
      </c>
      <c r="L52" s="8" t="s">
        <v>25</v>
      </c>
      <c r="M52" s="6" t="s">
        <v>26</v>
      </c>
      <c r="N52" s="3" t="s">
        <v>27</v>
      </c>
      <c r="O52" s="6">
        <v>0</v>
      </c>
      <c r="P52" s="3" t="s">
        <v>24</v>
      </c>
      <c r="Q52" s="6"/>
    </row>
    <row r="53" spans="1:17" ht="93">
      <c r="A53" s="6">
        <v>70</v>
      </c>
      <c r="B53" s="8" t="s">
        <v>16</v>
      </c>
      <c r="C53" s="6" t="str">
        <f>HYPERLINK("http://data.overheid.nl/data/dataset/potentieel-aanbod-bestuiving-alle-bestuivers","Potentieel aanbod bestuiving alle bestuivers")</f>
        <v>Potentieel aanbod bestuiving alle bestuivers</v>
      </c>
      <c r="D53" s="8" t="s">
        <v>17</v>
      </c>
      <c r="E53" s="6" t="s">
        <v>79</v>
      </c>
      <c r="F53" s="8" t="s">
        <v>19</v>
      </c>
      <c r="G53" s="6" t="s">
        <v>80</v>
      </c>
      <c r="H53" s="8" t="s">
        <v>21</v>
      </c>
      <c r="I53" s="6" t="s">
        <v>22</v>
      </c>
      <c r="J53" s="5" t="s">
        <v>23</v>
      </c>
      <c r="K53" s="2" t="s">
        <v>24</v>
      </c>
      <c r="L53" s="8" t="s">
        <v>25</v>
      </c>
      <c r="M53" s="6" t="s">
        <v>26</v>
      </c>
      <c r="N53" s="3" t="s">
        <v>27</v>
      </c>
      <c r="O53" s="6">
        <v>1</v>
      </c>
      <c r="P53" s="3" t="s">
        <v>24</v>
      </c>
      <c r="Q53" s="6"/>
    </row>
    <row r="54" spans="1:17" ht="77.5">
      <c r="A54" s="6">
        <v>71</v>
      </c>
      <c r="B54" s="8" t="s">
        <v>16</v>
      </c>
      <c r="C54" s="6" t="str">
        <f>HYPERLINK("http://data.overheid.nl/data/dataset/geschikte-habitat-bestuivers","Geschikte habitat bestuivers")</f>
        <v>Geschikte habitat bestuivers</v>
      </c>
      <c r="D54" s="8" t="s">
        <v>17</v>
      </c>
      <c r="E54" s="6" t="s">
        <v>79</v>
      </c>
      <c r="F54" s="8" t="s">
        <v>19</v>
      </c>
      <c r="G54" s="6" t="s">
        <v>81</v>
      </c>
      <c r="H54" s="8" t="s">
        <v>21</v>
      </c>
      <c r="I54" s="6" t="s">
        <v>22</v>
      </c>
      <c r="J54" s="5" t="s">
        <v>23</v>
      </c>
      <c r="K54" s="2" t="s">
        <v>24</v>
      </c>
      <c r="L54" s="8" t="s">
        <v>25</v>
      </c>
      <c r="M54" s="6" t="s">
        <v>26</v>
      </c>
      <c r="N54" s="3" t="s">
        <v>27</v>
      </c>
      <c r="O54" s="6">
        <v>1</v>
      </c>
      <c r="P54" s="3" t="s">
        <v>24</v>
      </c>
      <c r="Q54" s="6"/>
    </row>
    <row r="55" spans="1:17" ht="62">
      <c r="A55" s="6">
        <v>72</v>
      </c>
      <c r="B55" s="8" t="s">
        <v>16</v>
      </c>
      <c r="C55" s="6" t="str">
        <f>HYPERLINK("http://data.overheid.nl/data/dataset/fysische-geschiktheid-voor-behoud-bodemvruchtbaarheid","Fysische geschiktheid voor behoud bodemvruchtbaarheid")</f>
        <v>Fysische geschiktheid voor behoud bodemvruchtbaarheid</v>
      </c>
      <c r="D55" s="8" t="s">
        <v>17</v>
      </c>
      <c r="E55" s="6" t="s">
        <v>79</v>
      </c>
      <c r="F55" s="8" t="s">
        <v>19</v>
      </c>
      <c r="G55" s="6" t="s">
        <v>82</v>
      </c>
      <c r="H55" s="8" t="s">
        <v>21</v>
      </c>
      <c r="I55" s="6" t="s">
        <v>22</v>
      </c>
      <c r="J55" s="5" t="s">
        <v>23</v>
      </c>
      <c r="K55" s="2" t="s">
        <v>24</v>
      </c>
      <c r="L55" s="8" t="s">
        <v>25</v>
      </c>
      <c r="M55" s="6" t="s">
        <v>26</v>
      </c>
      <c r="N55" s="3" t="s">
        <v>27</v>
      </c>
      <c r="O55" s="6">
        <v>1</v>
      </c>
      <c r="P55" s="3" t="s">
        <v>24</v>
      </c>
      <c r="Q55" s="6"/>
    </row>
    <row r="56" spans="1:17" ht="124">
      <c r="A56" s="6">
        <v>73</v>
      </c>
      <c r="B56" s="8" t="s">
        <v>16</v>
      </c>
      <c r="C56" s="6" t="str">
        <f>HYPERLINK("http://data.overheid.nl/data/dataset/daling-uhi-max-mediaan","Daling  UHI max (mediaan)")</f>
        <v>Daling  UHI max (mediaan)</v>
      </c>
      <c r="D56" s="8" t="s">
        <v>17</v>
      </c>
      <c r="E56" s="6" t="s">
        <v>79</v>
      </c>
      <c r="F56" s="8" t="s">
        <v>19</v>
      </c>
      <c r="G56" s="6" t="s">
        <v>83</v>
      </c>
      <c r="H56" s="8" t="s">
        <v>21</v>
      </c>
      <c r="I56" s="6" t="s">
        <v>22</v>
      </c>
      <c r="J56" s="5" t="s">
        <v>23</v>
      </c>
      <c r="K56" s="2" t="s">
        <v>24</v>
      </c>
      <c r="L56" s="8" t="s">
        <v>25</v>
      </c>
      <c r="M56" s="6" t="s">
        <v>26</v>
      </c>
      <c r="N56" s="3" t="s">
        <v>27</v>
      </c>
      <c r="O56" s="6">
        <v>1</v>
      </c>
      <c r="P56" s="3" t="s">
        <v>24</v>
      </c>
      <c r="Q56" s="6"/>
    </row>
    <row r="57" spans="1:17" ht="155">
      <c r="A57" s="6">
        <v>74</v>
      </c>
      <c r="B57" s="8" t="s">
        <v>16</v>
      </c>
      <c r="C57" s="6" t="str">
        <f>HYPERLINK("http://data.overheid.nl/data/dataset/actuele-productie-energie-uit-bos","Actuele productie energie uit bos")</f>
        <v>Actuele productie energie uit bos</v>
      </c>
      <c r="D57" s="8" t="s">
        <v>17</v>
      </c>
      <c r="E57" s="6" t="s">
        <v>79</v>
      </c>
      <c r="F57" s="8" t="s">
        <v>19</v>
      </c>
      <c r="G57" s="6" t="s">
        <v>84</v>
      </c>
      <c r="H57" s="8" t="s">
        <v>21</v>
      </c>
      <c r="I57" s="6" t="s">
        <v>22</v>
      </c>
      <c r="J57" s="5" t="s">
        <v>23</v>
      </c>
      <c r="K57" s="2" t="s">
        <v>24</v>
      </c>
      <c r="L57" s="8" t="s">
        <v>25</v>
      </c>
      <c r="M57" s="6" t="s">
        <v>26</v>
      </c>
      <c r="N57" s="3" t="s">
        <v>27</v>
      </c>
      <c r="O57" s="6">
        <v>1</v>
      </c>
      <c r="P57" s="3" t="s">
        <v>24</v>
      </c>
      <c r="Q57" s="6"/>
    </row>
    <row r="58" spans="1:17" ht="201.5">
      <c r="A58" s="6">
        <v>75</v>
      </c>
      <c r="B58" s="8" t="s">
        <v>16</v>
      </c>
      <c r="C58" s="6" t="str">
        <f>HYPERLINK("http://data.overheid.nl/data/dataset/actuele-koolstofopslag-biomassa","Actuele koolstofopslag biomassa")</f>
        <v>Actuele koolstofopslag biomassa</v>
      </c>
      <c r="D58" s="8" t="s">
        <v>17</v>
      </c>
      <c r="E58" s="6" t="s">
        <v>79</v>
      </c>
      <c r="F58" s="8" t="s">
        <v>19</v>
      </c>
      <c r="G58" s="6" t="s">
        <v>85</v>
      </c>
      <c r="H58" s="8" t="s">
        <v>21</v>
      </c>
      <c r="I58" s="6" t="s">
        <v>22</v>
      </c>
      <c r="J58" s="5" t="s">
        <v>23</v>
      </c>
      <c r="K58" s="2" t="s">
        <v>24</v>
      </c>
      <c r="L58" s="8" t="s">
        <v>25</v>
      </c>
      <c r="M58" s="6" t="s">
        <v>26</v>
      </c>
      <c r="N58" s="3" t="s">
        <v>27</v>
      </c>
      <c r="O58" s="6">
        <v>1</v>
      </c>
      <c r="P58" s="3" t="s">
        <v>24</v>
      </c>
      <c r="Q58" s="6"/>
    </row>
    <row r="59" spans="1:17" ht="139.5">
      <c r="A59" s="6">
        <v>76</v>
      </c>
      <c r="B59" s="8" t="s">
        <v>16</v>
      </c>
      <c r="C59" s="6" t="str">
        <f>HYPERLINK("http://data.overheid.nl/data/dataset/actuele-houtproductie","Actuele houtproductie")</f>
        <v>Actuele houtproductie</v>
      </c>
      <c r="D59" s="8" t="s">
        <v>17</v>
      </c>
      <c r="E59" s="6" t="s">
        <v>79</v>
      </c>
      <c r="F59" s="8" t="s">
        <v>19</v>
      </c>
      <c r="G59" s="6" t="s">
        <v>86</v>
      </c>
      <c r="H59" s="8" t="s">
        <v>21</v>
      </c>
      <c r="I59" s="6" t="s">
        <v>22</v>
      </c>
      <c r="J59" s="5" t="s">
        <v>23</v>
      </c>
      <c r="K59" s="2" t="s">
        <v>24</v>
      </c>
      <c r="L59" s="8" t="s">
        <v>25</v>
      </c>
      <c r="M59" s="6" t="s">
        <v>26</v>
      </c>
      <c r="N59" s="3" t="s">
        <v>27</v>
      </c>
      <c r="O59" s="6">
        <v>1</v>
      </c>
      <c r="P59" s="3" t="s">
        <v>24</v>
      </c>
      <c r="Q59" s="6"/>
    </row>
    <row r="60" spans="1:17" ht="186">
      <c r="A60" s="6">
        <v>77</v>
      </c>
      <c r="B60" s="8" t="s">
        <v>16</v>
      </c>
      <c r="C60" s="6" t="str">
        <f>HYPERLINK("http://data.overheid.nl/data/dataset/actuele-bestuiving-door-alle-soorten-bestuivers","Actuele bestuiving door alle soorten bestuivers")</f>
        <v>Actuele bestuiving door alle soorten bestuivers</v>
      </c>
      <c r="D60" s="8" t="s">
        <v>17</v>
      </c>
      <c r="E60" s="6" t="s">
        <v>79</v>
      </c>
      <c r="F60" s="8" t="s">
        <v>19</v>
      </c>
      <c r="G60" s="6" t="s">
        <v>87</v>
      </c>
      <c r="H60" s="8" t="s">
        <v>21</v>
      </c>
      <c r="I60" s="6" t="s">
        <v>22</v>
      </c>
      <c r="J60" s="5" t="s">
        <v>23</v>
      </c>
      <c r="K60" s="2" t="s">
        <v>24</v>
      </c>
      <c r="L60" s="8" t="s">
        <v>25</v>
      </c>
      <c r="M60" s="6" t="s">
        <v>26</v>
      </c>
      <c r="N60" s="3" t="s">
        <v>27</v>
      </c>
      <c r="O60" s="6">
        <v>1</v>
      </c>
      <c r="P60" s="3" t="s">
        <v>24</v>
      </c>
      <c r="Q60" s="6"/>
    </row>
    <row r="61" spans="1:17" ht="124">
      <c r="A61" s="6">
        <v>78</v>
      </c>
      <c r="B61" s="8" t="s">
        <v>16</v>
      </c>
      <c r="C61" s="6" t="str">
        <f>HYPERLINK("http://data.overheid.nl/data/dataset/actuele-ozon-concentratie-in-nederland-01","Actuele ozon concentratie in Nederland")</f>
        <v>Actuele ozon concentratie in Nederland</v>
      </c>
      <c r="D61" s="8" t="s">
        <v>17</v>
      </c>
      <c r="E61" s="6" t="s">
        <v>69</v>
      </c>
      <c r="F61" s="8" t="s">
        <v>19</v>
      </c>
      <c r="G61" s="6" t="s">
        <v>88</v>
      </c>
      <c r="H61" s="8" t="s">
        <v>21</v>
      </c>
      <c r="I61" s="6" t="s">
        <v>22</v>
      </c>
      <c r="J61" s="5" t="s">
        <v>23</v>
      </c>
      <c r="K61" s="2" t="s">
        <v>24</v>
      </c>
      <c r="L61" s="8" t="s">
        <v>25</v>
      </c>
      <c r="M61" s="6" t="s">
        <v>26</v>
      </c>
      <c r="N61" s="3" t="s">
        <v>27</v>
      </c>
      <c r="O61" s="6">
        <v>1</v>
      </c>
      <c r="P61" s="3" t="s">
        <v>24</v>
      </c>
      <c r="Q61" s="6"/>
    </row>
    <row r="62" spans="1:17" ht="124">
      <c r="A62" s="6">
        <v>79</v>
      </c>
      <c r="B62" s="8" t="s">
        <v>16</v>
      </c>
      <c r="C62" s="6" t="str">
        <f>HYPERLINK("http://data.overheid.nl/data/dataset/actuele-ozon-concentratie-in-nederland","Actuele ozon concentratie in Nederland")</f>
        <v>Actuele ozon concentratie in Nederland</v>
      </c>
      <c r="D62" s="8" t="s">
        <v>17</v>
      </c>
      <c r="E62" s="6" t="s">
        <v>69</v>
      </c>
      <c r="F62" s="8" t="s">
        <v>19</v>
      </c>
      <c r="G62" s="6" t="s">
        <v>89</v>
      </c>
      <c r="H62" s="8" t="s">
        <v>71</v>
      </c>
      <c r="I62" s="6" t="s">
        <v>22</v>
      </c>
      <c r="J62" s="7" t="s">
        <v>78</v>
      </c>
      <c r="K62" s="2" t="s">
        <v>24</v>
      </c>
      <c r="L62" s="8" t="s">
        <v>25</v>
      </c>
      <c r="M62" s="6" t="s">
        <v>26</v>
      </c>
      <c r="N62" s="3" t="s">
        <v>27</v>
      </c>
      <c r="O62" s="6">
        <v>0</v>
      </c>
      <c r="P62" s="3" t="s">
        <v>24</v>
      </c>
      <c r="Q62" s="6"/>
    </row>
    <row r="63" spans="1:17" ht="46.5">
      <c r="A63" s="6">
        <v>80</v>
      </c>
      <c r="B63" s="8" t="s">
        <v>16</v>
      </c>
      <c r="C63" s="6" t="str">
        <f>HYPERLINK("http://data.overheid.nl/data/dataset/geluidhinder-wegen-50-km-u-per-gemeente-01","geluidhinder wegen &gt;50 km/u per gemeente")</f>
        <v>geluidhinder wegen &gt;50 km/u per gemeente</v>
      </c>
      <c r="D63" s="8" t="s">
        <v>17</v>
      </c>
      <c r="E63" s="6" t="s">
        <v>69</v>
      </c>
      <c r="F63" s="8" t="s">
        <v>19</v>
      </c>
      <c r="G63" s="6" t="s">
        <v>90</v>
      </c>
      <c r="H63" s="8" t="s">
        <v>21</v>
      </c>
      <c r="I63" s="6" t="s">
        <v>22</v>
      </c>
      <c r="J63" s="5" t="s">
        <v>23</v>
      </c>
      <c r="K63" s="2" t="s">
        <v>24</v>
      </c>
      <c r="L63" s="8" t="s">
        <v>25</v>
      </c>
      <c r="M63" s="6" t="s">
        <v>26</v>
      </c>
      <c r="N63" s="3" t="s">
        <v>27</v>
      </c>
      <c r="O63" s="6">
        <v>1</v>
      </c>
      <c r="P63" s="3" t="s">
        <v>24</v>
      </c>
      <c r="Q63" s="6"/>
    </row>
    <row r="64" spans="1:17" ht="46.5">
      <c r="A64" s="6">
        <v>81</v>
      </c>
      <c r="B64" s="8" t="s">
        <v>16</v>
      </c>
      <c r="C64" s="6" t="str">
        <f>HYPERLINK("http://data.overheid.nl/data/dataset/geluidhinder-treinen","geluidhinder treinen")</f>
        <v>geluidhinder treinen</v>
      </c>
      <c r="D64" s="8" t="s">
        <v>17</v>
      </c>
      <c r="E64" s="6" t="s">
        <v>69</v>
      </c>
      <c r="F64" s="8" t="s">
        <v>19</v>
      </c>
      <c r="G64" s="6" t="s">
        <v>91</v>
      </c>
      <c r="H64" s="8" t="s">
        <v>21</v>
      </c>
      <c r="I64" s="6" t="s">
        <v>22</v>
      </c>
      <c r="J64" s="5" t="s">
        <v>23</v>
      </c>
      <c r="K64" s="2" t="s">
        <v>24</v>
      </c>
      <c r="L64" s="8" t="s">
        <v>25</v>
      </c>
      <c r="M64" s="6" t="s">
        <v>26</v>
      </c>
      <c r="N64" s="3" t="s">
        <v>27</v>
      </c>
      <c r="O64" s="6">
        <v>1</v>
      </c>
      <c r="P64" s="3" t="s">
        <v>24</v>
      </c>
      <c r="Q64" s="6"/>
    </row>
    <row r="65" spans="1:17" ht="31">
      <c r="A65" s="6">
        <v>82</v>
      </c>
      <c r="B65" s="8" t="s">
        <v>16</v>
      </c>
      <c r="C65" s="6" t="str">
        <f>HYPERLINK("http://data.overheid.nl/data/dataset/aanwezigheid-van-actuele-probleemstoffen-bij-winningen-voor-drinkwater","Aanwezigheid van actuele probleemstoffen bij winningen voor drinkwater")</f>
        <v>Aanwezigheid van actuele probleemstoffen bij winningen voor drinkwater</v>
      </c>
      <c r="D65" s="8" t="s">
        <v>17</v>
      </c>
      <c r="E65" s="6" t="s">
        <v>18</v>
      </c>
      <c r="F65" s="8" t="s">
        <v>19</v>
      </c>
      <c r="G65" s="6" t="s">
        <v>92</v>
      </c>
      <c r="H65" s="8" t="s">
        <v>21</v>
      </c>
      <c r="I65" s="6" t="s">
        <v>22</v>
      </c>
      <c r="J65" s="5" t="s">
        <v>23</v>
      </c>
      <c r="K65" s="2" t="s">
        <v>24</v>
      </c>
      <c r="L65" s="8" t="s">
        <v>25</v>
      </c>
      <c r="M65" s="6" t="s">
        <v>26</v>
      </c>
      <c r="N65" s="3" t="s">
        <v>27</v>
      </c>
      <c r="O65" s="6">
        <v>2</v>
      </c>
      <c r="P65" s="3" t="s">
        <v>24</v>
      </c>
      <c r="Q65" s="6"/>
    </row>
    <row r="66" spans="1:17" ht="46.5">
      <c r="A66" s="6">
        <v>83</v>
      </c>
      <c r="B66" s="8" t="s">
        <v>16</v>
      </c>
      <c r="C66" s="6" t="str">
        <f>HYPERLINK("http://data.overheid.nl/data/dataset/stikstofdioxide-2014-no2","Stikstofdioxide 2014 (NO2)")</f>
        <v>Stikstofdioxide 2014 (NO2)</v>
      </c>
      <c r="D66" s="8" t="s">
        <v>17</v>
      </c>
      <c r="E66" s="6" t="s">
        <v>69</v>
      </c>
      <c r="F66" s="8" t="s">
        <v>19</v>
      </c>
      <c r="G66" s="6" t="s">
        <v>93</v>
      </c>
      <c r="H66" s="8" t="s">
        <v>21</v>
      </c>
      <c r="I66" s="6" t="s">
        <v>22</v>
      </c>
      <c r="J66" s="5" t="s">
        <v>23</v>
      </c>
      <c r="K66" s="2" t="s">
        <v>24</v>
      </c>
      <c r="L66" s="8" t="s">
        <v>25</v>
      </c>
      <c r="M66" s="6" t="s">
        <v>26</v>
      </c>
      <c r="N66" s="3" t="s">
        <v>27</v>
      </c>
      <c r="O66" s="6">
        <v>2</v>
      </c>
      <c r="P66" s="3" t="s">
        <v>24</v>
      </c>
      <c r="Q66" s="6"/>
    </row>
    <row r="67" spans="1:17" ht="46.5">
      <c r="A67" s="6">
        <v>84</v>
      </c>
      <c r="B67" s="8" t="s">
        <v>16</v>
      </c>
      <c r="C67" s="6" t="str">
        <f>HYPERLINK("http://data.overheid.nl/data/dataset/roet-ec-2014","Roet (EC) 2014")</f>
        <v>Roet (EC) 2014</v>
      </c>
      <c r="D67" s="8" t="s">
        <v>17</v>
      </c>
      <c r="E67" s="6" t="s">
        <v>69</v>
      </c>
      <c r="F67" s="8" t="s">
        <v>19</v>
      </c>
      <c r="G67" s="6" t="s">
        <v>94</v>
      </c>
      <c r="H67" s="8" t="s">
        <v>21</v>
      </c>
      <c r="I67" s="6" t="s">
        <v>22</v>
      </c>
      <c r="J67" s="5" t="s">
        <v>23</v>
      </c>
      <c r="K67" s="2" t="s">
        <v>24</v>
      </c>
      <c r="L67" s="8" t="s">
        <v>25</v>
      </c>
      <c r="M67" s="6" t="s">
        <v>26</v>
      </c>
      <c r="N67" s="3" t="s">
        <v>27</v>
      </c>
      <c r="O67" s="6">
        <v>2</v>
      </c>
      <c r="P67" s="3" t="s">
        <v>24</v>
      </c>
      <c r="Q67" s="6"/>
    </row>
    <row r="68" spans="1:17" ht="46.5">
      <c r="A68" s="6">
        <v>85</v>
      </c>
      <c r="B68" s="8" t="s">
        <v>16</v>
      </c>
      <c r="C68" s="6" t="str">
        <f>HYPERLINK("http://data.overheid.nl/data/dataset/fijnstof-2014-pm2-5","Fijnstof 2014 (pm2,5)")</f>
        <v>Fijnstof 2014 (pm2,5)</v>
      </c>
      <c r="D68" s="8" t="s">
        <v>17</v>
      </c>
      <c r="E68" s="6" t="s">
        <v>69</v>
      </c>
      <c r="F68" s="8" t="s">
        <v>19</v>
      </c>
      <c r="G68" s="6" t="s">
        <v>95</v>
      </c>
      <c r="H68" s="8" t="s">
        <v>21</v>
      </c>
      <c r="I68" s="6" t="s">
        <v>22</v>
      </c>
      <c r="J68" s="5" t="s">
        <v>23</v>
      </c>
      <c r="K68" s="2" t="s">
        <v>24</v>
      </c>
      <c r="L68" s="8" t="s">
        <v>25</v>
      </c>
      <c r="M68" s="6" t="s">
        <v>26</v>
      </c>
      <c r="N68" s="3" t="s">
        <v>27</v>
      </c>
      <c r="O68" s="6">
        <v>1</v>
      </c>
      <c r="P68" s="3" t="s">
        <v>24</v>
      </c>
      <c r="Q68" s="6"/>
    </row>
    <row r="69" spans="1:17" ht="46.5">
      <c r="A69" s="6">
        <v>86</v>
      </c>
      <c r="B69" s="8" t="s">
        <v>16</v>
      </c>
      <c r="C69" s="6" t="str">
        <f>HYPERLINK("http://data.overheid.nl/data/dataset/fijnstof-2014-pm10","Fijnstof 2014 (pm10)")</f>
        <v>Fijnstof 2014 (pm10)</v>
      </c>
      <c r="D69" s="8" t="s">
        <v>17</v>
      </c>
      <c r="E69" s="6" t="s">
        <v>69</v>
      </c>
      <c r="F69" s="8" t="s">
        <v>19</v>
      </c>
      <c r="G69" s="6" t="s">
        <v>96</v>
      </c>
      <c r="H69" s="8" t="s">
        <v>21</v>
      </c>
      <c r="I69" s="6" t="s">
        <v>22</v>
      </c>
      <c r="J69" s="5" t="s">
        <v>23</v>
      </c>
      <c r="K69" s="2" t="s">
        <v>24</v>
      </c>
      <c r="L69" s="8" t="s">
        <v>25</v>
      </c>
      <c r="M69" s="6" t="s">
        <v>26</v>
      </c>
      <c r="N69" s="3" t="s">
        <v>27</v>
      </c>
      <c r="O69" s="6">
        <v>2</v>
      </c>
      <c r="P69" s="3" t="s">
        <v>24</v>
      </c>
      <c r="Q69" s="6"/>
    </row>
    <row r="70" spans="1:17" ht="46.5">
      <c r="A70" s="6">
        <v>87</v>
      </c>
      <c r="B70" s="8" t="s">
        <v>16</v>
      </c>
      <c r="C70" s="6" t="str">
        <f>HYPERLINK("http://data.overheid.nl/data/dataset/stikstofdioxide-2013-no2","Stikstofdioxide 2013 (NO2)")</f>
        <v>Stikstofdioxide 2013 (NO2)</v>
      </c>
      <c r="D70" s="8" t="s">
        <v>17</v>
      </c>
      <c r="E70" s="6" t="s">
        <v>69</v>
      </c>
      <c r="F70" s="8" t="s">
        <v>19</v>
      </c>
      <c r="G70" s="6" t="s">
        <v>97</v>
      </c>
      <c r="H70" s="8" t="s">
        <v>21</v>
      </c>
      <c r="I70" s="6" t="s">
        <v>22</v>
      </c>
      <c r="J70" s="5" t="s">
        <v>23</v>
      </c>
      <c r="K70" s="2" t="s">
        <v>24</v>
      </c>
      <c r="L70" s="8" t="s">
        <v>25</v>
      </c>
      <c r="M70" s="6" t="s">
        <v>26</v>
      </c>
      <c r="N70" s="3" t="s">
        <v>27</v>
      </c>
      <c r="O70" s="6">
        <v>2</v>
      </c>
      <c r="P70" s="3" t="s">
        <v>24</v>
      </c>
      <c r="Q70" s="6"/>
    </row>
    <row r="71" spans="1:17" ht="46.5">
      <c r="A71" s="6">
        <v>88</v>
      </c>
      <c r="B71" s="8" t="s">
        <v>16</v>
      </c>
      <c r="C71" s="6" t="str">
        <f>HYPERLINK("http://data.overheid.nl/data/dataset/roet-ec-2013","Roet (EC) 2013")</f>
        <v>Roet (EC) 2013</v>
      </c>
      <c r="D71" s="8" t="s">
        <v>17</v>
      </c>
      <c r="E71" s="6" t="s">
        <v>69</v>
      </c>
      <c r="F71" s="8" t="s">
        <v>19</v>
      </c>
      <c r="G71" s="6" t="s">
        <v>98</v>
      </c>
      <c r="H71" s="8" t="s">
        <v>21</v>
      </c>
      <c r="I71" s="6" t="s">
        <v>22</v>
      </c>
      <c r="J71" s="5" t="s">
        <v>23</v>
      </c>
      <c r="K71" s="2" t="s">
        <v>24</v>
      </c>
      <c r="L71" s="8" t="s">
        <v>25</v>
      </c>
      <c r="M71" s="6" t="s">
        <v>26</v>
      </c>
      <c r="N71" s="3" t="s">
        <v>27</v>
      </c>
      <c r="O71" s="6">
        <v>2</v>
      </c>
      <c r="P71" s="3" t="s">
        <v>24</v>
      </c>
      <c r="Q71" s="6"/>
    </row>
    <row r="72" spans="1:17" ht="46.5">
      <c r="A72" s="6">
        <v>89</v>
      </c>
      <c r="B72" s="8" t="s">
        <v>16</v>
      </c>
      <c r="C72" s="6" t="str">
        <f>HYPERLINK("http://data.overheid.nl/data/dataset/fijnstof-2013-pm2-5","Fijnstof 2013 (pm2,5)")</f>
        <v>Fijnstof 2013 (pm2,5)</v>
      </c>
      <c r="D72" s="8" t="s">
        <v>17</v>
      </c>
      <c r="E72" s="6" t="s">
        <v>69</v>
      </c>
      <c r="F72" s="8" t="s">
        <v>19</v>
      </c>
      <c r="G72" s="6" t="s">
        <v>99</v>
      </c>
      <c r="H72" s="8" t="s">
        <v>21</v>
      </c>
      <c r="I72" s="6" t="s">
        <v>22</v>
      </c>
      <c r="J72" s="5" t="s">
        <v>23</v>
      </c>
      <c r="K72" s="2" t="s">
        <v>24</v>
      </c>
      <c r="L72" s="8" t="s">
        <v>25</v>
      </c>
      <c r="M72" s="6" t="s">
        <v>26</v>
      </c>
      <c r="N72" s="3" t="s">
        <v>27</v>
      </c>
      <c r="O72" s="6">
        <v>2</v>
      </c>
      <c r="P72" s="3" t="s">
        <v>24</v>
      </c>
      <c r="Q72" s="6"/>
    </row>
    <row r="73" spans="1:17" ht="139.5">
      <c r="A73" s="6">
        <v>90</v>
      </c>
      <c r="B73" s="8" t="s">
        <v>16</v>
      </c>
      <c r="C73" s="6" t="str">
        <f>HYPERLINK("http://data.overheid.nl/data/dataset/zelfreinigend-vermogen-in-de-toplaag-van-de-bodem-relatief","Zelfreinigend vermogen in de toplaag van de bodem (relatief)")</f>
        <v>Zelfreinigend vermogen in de toplaag van de bodem (relatief)</v>
      </c>
      <c r="D73" s="8" t="s">
        <v>17</v>
      </c>
      <c r="E73" s="6" t="s">
        <v>18</v>
      </c>
      <c r="F73" s="8" t="s">
        <v>19</v>
      </c>
      <c r="G73" s="6" t="s">
        <v>100</v>
      </c>
      <c r="H73" s="8" t="s">
        <v>21</v>
      </c>
      <c r="I73" s="6" t="s">
        <v>22</v>
      </c>
      <c r="J73" s="5" t="s">
        <v>23</v>
      </c>
      <c r="K73" s="2" t="s">
        <v>24</v>
      </c>
      <c r="L73" s="8" t="s">
        <v>25</v>
      </c>
      <c r="M73" s="6" t="s">
        <v>26</v>
      </c>
      <c r="N73" s="3" t="s">
        <v>27</v>
      </c>
      <c r="O73" s="6">
        <v>2</v>
      </c>
      <c r="P73" s="3" t="s">
        <v>24</v>
      </c>
      <c r="Q73" s="6"/>
    </row>
    <row r="74" spans="1:17" ht="139.5">
      <c r="A74" s="6">
        <v>91</v>
      </c>
      <c r="B74" s="8" t="s">
        <v>16</v>
      </c>
      <c r="C74" s="6" t="str">
        <f>HYPERLINK("http://data.overheid.nl/data/dataset/waterregulatie-in-de-toplaag-van-de-bodem-relatief","Waterregulatie in de toplaag van de bodem (relatief)")</f>
        <v>Waterregulatie in de toplaag van de bodem (relatief)</v>
      </c>
      <c r="D74" s="8" t="s">
        <v>17</v>
      </c>
      <c r="E74" s="6" t="s">
        <v>18</v>
      </c>
      <c r="F74" s="8" t="s">
        <v>19</v>
      </c>
      <c r="G74" s="6" t="s">
        <v>101</v>
      </c>
      <c r="H74" s="8" t="s">
        <v>21</v>
      </c>
      <c r="I74" s="6" t="s">
        <v>22</v>
      </c>
      <c r="J74" s="5" t="s">
        <v>23</v>
      </c>
      <c r="K74" s="2" t="s">
        <v>24</v>
      </c>
      <c r="L74" s="8" t="s">
        <v>25</v>
      </c>
      <c r="M74" s="6" t="s">
        <v>26</v>
      </c>
      <c r="N74" s="3" t="s">
        <v>27</v>
      </c>
      <c r="O74" s="6">
        <v>2</v>
      </c>
      <c r="P74" s="3" t="s">
        <v>24</v>
      </c>
      <c r="Q74" s="6"/>
    </row>
    <row r="75" spans="1:17" ht="139.5">
      <c r="A75" s="6">
        <v>92</v>
      </c>
      <c r="B75" s="8" t="s">
        <v>16</v>
      </c>
      <c r="C75" s="6" t="str">
        <f>HYPERLINK("http://data.overheid.nl/data/dataset/natuurlijke-ziekte-en-plaagwering-van-de-bodem-relatief","Natuurlijke ziekte- en plaagwering van de bodem (relatief)")</f>
        <v>Natuurlijke ziekte- en plaagwering van de bodem (relatief)</v>
      </c>
      <c r="D75" s="8" t="s">
        <v>17</v>
      </c>
      <c r="E75" s="6" t="s">
        <v>18</v>
      </c>
      <c r="F75" s="8" t="s">
        <v>19</v>
      </c>
      <c r="G75" s="6" t="s">
        <v>102</v>
      </c>
      <c r="H75" s="8" t="s">
        <v>21</v>
      </c>
      <c r="I75" s="6" t="s">
        <v>22</v>
      </c>
      <c r="J75" s="5" t="s">
        <v>23</v>
      </c>
      <c r="K75" s="2" t="s">
        <v>24</v>
      </c>
      <c r="L75" s="8" t="s">
        <v>25</v>
      </c>
      <c r="M75" s="6" t="s">
        <v>26</v>
      </c>
      <c r="N75" s="3" t="s">
        <v>27</v>
      </c>
      <c r="O75" s="6">
        <v>2</v>
      </c>
      <c r="P75" s="3" t="s">
        <v>24</v>
      </c>
      <c r="Q75" s="6"/>
    </row>
    <row r="76" spans="1:17" ht="155">
      <c r="A76" s="6">
        <v>93</v>
      </c>
      <c r="B76" s="8" t="s">
        <v>16</v>
      </c>
      <c r="C76" s="6" t="str">
        <f>HYPERLINK("http://data.overheid.nl/data/dataset/koolstofcyclus-en-dynamiek-in-de-bovenste-bodemlaag-relatief","Koolstofcyclus en -dynamiek in de bovenste bodemlaag (relatief)")</f>
        <v>Koolstofcyclus en -dynamiek in de bovenste bodemlaag (relatief)</v>
      </c>
      <c r="D76" s="8" t="s">
        <v>17</v>
      </c>
      <c r="E76" s="6" t="s">
        <v>18</v>
      </c>
      <c r="F76" s="8" t="s">
        <v>19</v>
      </c>
      <c r="G76" s="6" t="s">
        <v>103</v>
      </c>
      <c r="H76" s="8" t="s">
        <v>21</v>
      </c>
      <c r="I76" s="6" t="s">
        <v>22</v>
      </c>
      <c r="J76" s="5" t="s">
        <v>23</v>
      </c>
      <c r="K76" s="2" t="s">
        <v>24</v>
      </c>
      <c r="L76" s="8" t="s">
        <v>25</v>
      </c>
      <c r="M76" s="6" t="s">
        <v>26</v>
      </c>
      <c r="N76" s="3" t="s">
        <v>27</v>
      </c>
      <c r="O76" s="6">
        <v>2</v>
      </c>
      <c r="P76" s="3" t="s">
        <v>24</v>
      </c>
      <c r="Q76" s="6"/>
    </row>
    <row r="77" spans="1:17" ht="170.5">
      <c r="A77" s="6">
        <v>94</v>
      </c>
      <c r="B77" s="8" t="s">
        <v>16</v>
      </c>
      <c r="C77" s="6" t="str">
        <f>HYPERLINK("http://data.overheid.nl/data/dataset/intrinsieke-nutrientenkringloop-toplaag-bodem-relatief","Intrinsieke nutrientenkringloop toplaag bodem (relatief)")</f>
        <v>Intrinsieke nutrientenkringloop toplaag bodem (relatief)</v>
      </c>
      <c r="D77" s="8" t="s">
        <v>17</v>
      </c>
      <c r="E77" s="6" t="s">
        <v>18</v>
      </c>
      <c r="F77" s="8" t="s">
        <v>19</v>
      </c>
      <c r="G77" s="6" t="s">
        <v>104</v>
      </c>
      <c r="H77" s="8" t="s">
        <v>21</v>
      </c>
      <c r="I77" s="6" t="s">
        <v>22</v>
      </c>
      <c r="J77" s="5" t="s">
        <v>23</v>
      </c>
      <c r="K77" s="2" t="s">
        <v>24</v>
      </c>
      <c r="L77" s="8" t="s">
        <v>25</v>
      </c>
      <c r="M77" s="6" t="s">
        <v>26</v>
      </c>
      <c r="N77" s="3" t="s">
        <v>27</v>
      </c>
      <c r="O77" s="6">
        <v>2</v>
      </c>
      <c r="P77" s="3" t="s">
        <v>24</v>
      </c>
      <c r="Q77" s="6"/>
    </row>
    <row r="78" spans="1:17" ht="155">
      <c r="A78" s="6">
        <v>95</v>
      </c>
      <c r="B78" s="8" t="s">
        <v>16</v>
      </c>
      <c r="C78" s="6" t="str">
        <f>HYPERLINK("http://data.overheid.nl/data/dataset/habitatfunctie-van-de-bodem-en-bodembiodiversiteit-relatief","Habitatfunctie van de bodem en bodembiodiversiteit (relatief)")</f>
        <v>Habitatfunctie van de bodem en bodembiodiversiteit (relatief)</v>
      </c>
      <c r="D78" s="8" t="s">
        <v>17</v>
      </c>
      <c r="E78" s="6" t="s">
        <v>18</v>
      </c>
      <c r="F78" s="8" t="s">
        <v>19</v>
      </c>
      <c r="G78" s="6" t="s">
        <v>105</v>
      </c>
      <c r="H78" s="8" t="s">
        <v>21</v>
      </c>
      <c r="I78" s="6" t="s">
        <v>22</v>
      </c>
      <c r="J78" s="5" t="s">
        <v>23</v>
      </c>
      <c r="K78" s="2" t="s">
        <v>24</v>
      </c>
      <c r="L78" s="8" t="s">
        <v>25</v>
      </c>
      <c r="M78" s="6" t="s">
        <v>26</v>
      </c>
      <c r="N78" s="3" t="s">
        <v>27</v>
      </c>
      <c r="O78" s="6">
        <v>2</v>
      </c>
      <c r="P78" s="3" t="s">
        <v>24</v>
      </c>
      <c r="Q78" s="6"/>
    </row>
    <row r="79" spans="1:17" ht="186">
      <c r="A79" s="6">
        <v>96</v>
      </c>
      <c r="B79" s="8" t="s">
        <v>16</v>
      </c>
      <c r="C79" s="6" t="str">
        <f>HYPERLINK("http://data.overheid.nl/data/dataset/ecologisch-kapitaal-bodem-door-diffuse-bodemverontreiniging-aangetast","Ecologisch kapitaal bodem, door diffuse bodemverontreiniging aangetast")</f>
        <v>Ecologisch kapitaal bodem, door diffuse bodemverontreiniging aangetast</v>
      </c>
      <c r="D79" s="8" t="s">
        <v>17</v>
      </c>
      <c r="E79" s="6" t="s">
        <v>18</v>
      </c>
      <c r="F79" s="8" t="s">
        <v>19</v>
      </c>
      <c r="G79" s="6" t="s">
        <v>106</v>
      </c>
      <c r="H79" s="8" t="s">
        <v>21</v>
      </c>
      <c r="I79" s="6" t="s">
        <v>22</v>
      </c>
      <c r="J79" s="5" t="s">
        <v>23</v>
      </c>
      <c r="K79" s="2" t="s">
        <v>24</v>
      </c>
      <c r="L79" s="8" t="s">
        <v>25</v>
      </c>
      <c r="M79" s="6" t="s">
        <v>26</v>
      </c>
      <c r="N79" s="3" t="s">
        <v>27</v>
      </c>
      <c r="O79" s="6">
        <v>2</v>
      </c>
      <c r="P79" s="3" t="s">
        <v>24</v>
      </c>
      <c r="Q79" s="6"/>
    </row>
    <row r="80" spans="1:17" ht="124">
      <c r="A80" s="6">
        <v>97</v>
      </c>
      <c r="B80" s="8" t="s">
        <v>16</v>
      </c>
      <c r="C80" s="6" t="str">
        <f>HYPERLINK("http://data.overheid.nl/data/dataset/bodemstructuur-toplaag-voor-groei-van-gewassen-relatief","Bodemstructuur toplaag voor groei van gewassen (relatief)")</f>
        <v>Bodemstructuur toplaag voor groei van gewassen (relatief)</v>
      </c>
      <c r="D80" s="8" t="s">
        <v>17</v>
      </c>
      <c r="E80" s="6" t="s">
        <v>18</v>
      </c>
      <c r="F80" s="8" t="s">
        <v>19</v>
      </c>
      <c r="G80" s="6" t="s">
        <v>107</v>
      </c>
      <c r="H80" s="8" t="s">
        <v>21</v>
      </c>
      <c r="I80" s="6" t="s">
        <v>22</v>
      </c>
      <c r="J80" s="5" t="s">
        <v>23</v>
      </c>
      <c r="K80" s="2" t="s">
        <v>24</v>
      </c>
      <c r="L80" s="8" t="s">
        <v>25</v>
      </c>
      <c r="M80" s="6" t="s">
        <v>26</v>
      </c>
      <c r="N80" s="3" t="s">
        <v>27</v>
      </c>
      <c r="O80" s="6">
        <v>2</v>
      </c>
      <c r="P80" s="3" t="s">
        <v>24</v>
      </c>
      <c r="Q80" s="6"/>
    </row>
    <row r="81" spans="1:17" ht="170.5">
      <c r="A81" s="6">
        <v>98</v>
      </c>
      <c r="B81" s="8" t="s">
        <v>16</v>
      </c>
      <c r="C81" s="6" t="str">
        <f>HYPERLINK("http://data.overheid.nl/data/dataset/bijdragen-van-de-toplaag-van-de-bodem-aan-klimaatregulatie-relatief","Bijdragen van de toplaag van de bodem aan klimaatregulatie (relatief)")</f>
        <v>Bijdragen van de toplaag van de bodem aan klimaatregulatie (relatief)</v>
      </c>
      <c r="D81" s="8" t="s">
        <v>17</v>
      </c>
      <c r="E81" s="6" t="s">
        <v>18</v>
      </c>
      <c r="F81" s="8" t="s">
        <v>19</v>
      </c>
      <c r="G81" s="6" t="s">
        <v>108</v>
      </c>
      <c r="H81" s="8" t="s">
        <v>21</v>
      </c>
      <c r="I81" s="6" t="s">
        <v>22</v>
      </c>
      <c r="J81" s="5" t="s">
        <v>23</v>
      </c>
      <c r="K81" s="2" t="s">
        <v>24</v>
      </c>
      <c r="L81" s="8" t="s">
        <v>25</v>
      </c>
      <c r="M81" s="6" t="s">
        <v>26</v>
      </c>
      <c r="N81" s="3" t="s">
        <v>27</v>
      </c>
      <c r="O81" s="6">
        <v>2</v>
      </c>
      <c r="P81" s="3" t="s">
        <v>24</v>
      </c>
      <c r="Q81" s="6"/>
    </row>
    <row r="82" spans="1:17" ht="46.5">
      <c r="A82" s="6">
        <v>99</v>
      </c>
      <c r="B82" s="8" t="s">
        <v>16</v>
      </c>
      <c r="C82" s="6" t="str">
        <f>HYPERLINK("http://data.overheid.nl/data/dataset/fijnstof-2013-pm10","Fijnstof 2013 (pm10)")</f>
        <v>Fijnstof 2013 (pm10)</v>
      </c>
      <c r="D82" s="8" t="s">
        <v>17</v>
      </c>
      <c r="E82" s="6" t="s">
        <v>69</v>
      </c>
      <c r="F82" s="8" t="s">
        <v>19</v>
      </c>
      <c r="G82" s="6" t="s">
        <v>109</v>
      </c>
      <c r="H82" s="8" t="s">
        <v>21</v>
      </c>
      <c r="I82" s="6" t="s">
        <v>22</v>
      </c>
      <c r="J82" s="5" t="s">
        <v>23</v>
      </c>
      <c r="K82" s="2" t="s">
        <v>24</v>
      </c>
      <c r="L82" s="8" t="s">
        <v>25</v>
      </c>
      <c r="M82" s="6" t="s">
        <v>26</v>
      </c>
      <c r="N82" s="3" t="s">
        <v>27</v>
      </c>
      <c r="O82" s="6">
        <v>2</v>
      </c>
      <c r="P82" s="3" t="s">
        <v>24</v>
      </c>
      <c r="Q82" s="6"/>
    </row>
    <row r="83" spans="1:17" ht="170.5">
      <c r="A83" s="6">
        <v>100</v>
      </c>
      <c r="B83" s="8" t="s">
        <v>16</v>
      </c>
      <c r="C83" s="6" t="str">
        <f>HYPERLINK("http://data.overheid.nl/data/dataset/berekende-hemelhelderheid-in-de-nacht-zonder-bewolking","Berekende hemelhelderheid in de nacht, zonder bewolking")</f>
        <v>Berekende hemelhelderheid in de nacht, zonder bewolking</v>
      </c>
      <c r="D83" s="8" t="s">
        <v>17</v>
      </c>
      <c r="E83" s="6" t="s">
        <v>69</v>
      </c>
      <c r="F83" s="8" t="s">
        <v>19</v>
      </c>
      <c r="G83" s="6" t="s">
        <v>110</v>
      </c>
      <c r="H83" s="8" t="s">
        <v>21</v>
      </c>
      <c r="I83" s="6" t="s">
        <v>22</v>
      </c>
      <c r="J83" s="5" t="s">
        <v>23</v>
      </c>
      <c r="K83" s="2" t="s">
        <v>24</v>
      </c>
      <c r="L83" s="8" t="s">
        <v>25</v>
      </c>
      <c r="M83" s="6" t="s">
        <v>26</v>
      </c>
      <c r="N83" s="3" t="s">
        <v>27</v>
      </c>
      <c r="O83" s="6">
        <v>2</v>
      </c>
      <c r="P83" s="3" t="s">
        <v>24</v>
      </c>
      <c r="Q83" s="6"/>
    </row>
    <row r="84" spans="1:17" ht="170.5">
      <c r="A84" s="6">
        <v>101</v>
      </c>
      <c r="B84" s="8" t="s">
        <v>16</v>
      </c>
      <c r="C84" s="6" t="str">
        <f>HYPERLINK("http://data.overheid.nl/data/dataset/berekende-hemelhelderheid-in-de-nacht-met-bewolking","Berekende hemelhelderheid in de nacht, met bewolking")</f>
        <v>Berekende hemelhelderheid in de nacht, met bewolking</v>
      </c>
      <c r="D84" s="8" t="s">
        <v>17</v>
      </c>
      <c r="E84" s="6" t="s">
        <v>69</v>
      </c>
      <c r="F84" s="8" t="s">
        <v>19</v>
      </c>
      <c r="G84" s="6" t="s">
        <v>110</v>
      </c>
      <c r="H84" s="8" t="s">
        <v>21</v>
      </c>
      <c r="I84" s="6" t="s">
        <v>22</v>
      </c>
      <c r="J84" s="5" t="s">
        <v>23</v>
      </c>
      <c r="K84" s="2" t="s">
        <v>24</v>
      </c>
      <c r="L84" s="8" t="s">
        <v>25</v>
      </c>
      <c r="M84" s="6" t="s">
        <v>26</v>
      </c>
      <c r="N84" s="3" t="s">
        <v>27</v>
      </c>
      <c r="O84" s="6">
        <v>2</v>
      </c>
      <c r="P84" s="3" t="s">
        <v>24</v>
      </c>
      <c r="Q84" s="6"/>
    </row>
    <row r="85" spans="1:17" ht="170.5">
      <c r="A85" s="6">
        <v>102</v>
      </c>
      <c r="B85" s="8" t="s">
        <v>16</v>
      </c>
      <c r="C85" s="6" t="str">
        <f>HYPERLINK("http://data.overheid.nl/data/dataset/berekende-hemelhelderheid-in-de-avond-zonder-bewolking","Berekende hemelhelderheid in de avond, zonder bewolking")</f>
        <v>Berekende hemelhelderheid in de avond, zonder bewolking</v>
      </c>
      <c r="D85" s="8" t="s">
        <v>17</v>
      </c>
      <c r="E85" s="6" t="s">
        <v>69</v>
      </c>
      <c r="F85" s="8" t="s">
        <v>19</v>
      </c>
      <c r="G85" s="6" t="s">
        <v>110</v>
      </c>
      <c r="H85" s="8" t="s">
        <v>21</v>
      </c>
      <c r="I85" s="6" t="s">
        <v>22</v>
      </c>
      <c r="J85" s="5" t="s">
        <v>23</v>
      </c>
      <c r="K85" s="2" t="s">
        <v>24</v>
      </c>
      <c r="L85" s="8" t="s">
        <v>25</v>
      </c>
      <c r="M85" s="6" t="s">
        <v>26</v>
      </c>
      <c r="N85" s="3" t="s">
        <v>27</v>
      </c>
      <c r="O85" s="6">
        <v>2</v>
      </c>
      <c r="P85" s="3" t="s">
        <v>24</v>
      </c>
      <c r="Q85" s="6"/>
    </row>
    <row r="86" spans="1:17" ht="201.5">
      <c r="A86" s="6">
        <v>103</v>
      </c>
      <c r="B86" s="8" t="s">
        <v>16</v>
      </c>
      <c r="C86" s="6" t="str">
        <f>HYPERLINK("http://data.overheid.nl/data/dataset/berekende-hemelhelderheid-in-de-avond-met-bewolking","Hemelhelderheid in de avond, met bewolking")</f>
        <v>Hemelhelderheid in de avond, met bewolking</v>
      </c>
      <c r="D86" s="8" t="s">
        <v>17</v>
      </c>
      <c r="E86" s="6" t="s">
        <v>69</v>
      </c>
      <c r="F86" s="8" t="s">
        <v>19</v>
      </c>
      <c r="G86" s="6" t="s">
        <v>111</v>
      </c>
      <c r="H86" s="8" t="s">
        <v>21</v>
      </c>
      <c r="I86" s="6" t="s">
        <v>22</v>
      </c>
      <c r="J86" s="5" t="s">
        <v>23</v>
      </c>
      <c r="K86" s="2" t="s">
        <v>24</v>
      </c>
      <c r="L86" s="8" t="s">
        <v>25</v>
      </c>
      <c r="M86" s="6" t="s">
        <v>26</v>
      </c>
      <c r="N86" s="3" t="s">
        <v>27</v>
      </c>
      <c r="O86" s="6">
        <v>2</v>
      </c>
      <c r="P86" s="3" t="s">
        <v>24</v>
      </c>
      <c r="Q86" s="6"/>
    </row>
    <row r="87" spans="1:17" ht="93">
      <c r="A87" s="6">
        <v>104</v>
      </c>
      <c r="B87" s="8" t="s">
        <v>16</v>
      </c>
      <c r="C87" s="6" t="str">
        <f>HYPERLINK("http://data.overheid.nl/data/dataset/deelnemende-gemeenten-tbv-bomenkaart-ank","Deelnemende gemeenten tbv bomenkaart ANK")</f>
        <v>Deelnemende gemeenten tbv bomenkaart ANK</v>
      </c>
      <c r="D87" s="8" t="s">
        <v>17</v>
      </c>
      <c r="E87" s="6" t="s">
        <v>18</v>
      </c>
      <c r="F87" s="8" t="s">
        <v>19</v>
      </c>
      <c r="G87" s="6" t="s">
        <v>112</v>
      </c>
      <c r="H87" s="8" t="s">
        <v>21</v>
      </c>
      <c r="I87" s="6" t="s">
        <v>22</v>
      </c>
      <c r="J87" s="5" t="s">
        <v>23</v>
      </c>
      <c r="K87" s="2" t="s">
        <v>24</v>
      </c>
      <c r="L87" s="8" t="s">
        <v>25</v>
      </c>
      <c r="M87" s="6" t="s">
        <v>26</v>
      </c>
      <c r="N87" s="3" t="s">
        <v>27</v>
      </c>
      <c r="O87" s="6">
        <v>1</v>
      </c>
      <c r="P87" s="3" t="s">
        <v>24</v>
      </c>
      <c r="Q87" s="6"/>
    </row>
    <row r="88" spans="1:17" ht="62">
      <c r="A88" s="6">
        <v>105</v>
      </c>
      <c r="B88" s="8" t="s">
        <v>16</v>
      </c>
      <c r="C88" s="6" t="str">
        <f>HYPERLINK("http://data.overheid.nl/data/dataset/bomenkaart-tbv-atlas-natuurlijk-kapitaal","Bomenkaart tbv Atlas Natuurlijk Kapitaal")</f>
        <v>Bomenkaart tbv Atlas Natuurlijk Kapitaal</v>
      </c>
      <c r="D88" s="8" t="s">
        <v>17</v>
      </c>
      <c r="E88" s="6" t="s">
        <v>18</v>
      </c>
      <c r="F88" s="8" t="s">
        <v>19</v>
      </c>
      <c r="G88" s="6" t="s">
        <v>113</v>
      </c>
      <c r="H88" s="8" t="s">
        <v>21</v>
      </c>
      <c r="I88" s="6" t="s">
        <v>22</v>
      </c>
      <c r="J88" s="5" t="s">
        <v>23</v>
      </c>
      <c r="K88" s="2" t="s">
        <v>24</v>
      </c>
      <c r="L88" s="8" t="s">
        <v>25</v>
      </c>
      <c r="M88" s="6" t="s">
        <v>26</v>
      </c>
      <c r="N88" s="3" t="s">
        <v>27</v>
      </c>
      <c r="O88" s="6">
        <v>1</v>
      </c>
      <c r="P88" s="3" t="s">
        <v>24</v>
      </c>
      <c r="Q88" s="6"/>
    </row>
    <row r="89" spans="1:17" ht="46.5">
      <c r="A89" s="6">
        <v>106</v>
      </c>
      <c r="B89" s="8" t="s">
        <v>16</v>
      </c>
      <c r="C89" s="6" t="str">
        <f>HYPERLINK("http://data.overheid.nl/data/dataset/ziekenhuizen-in-nederland-september-2013","Ziekenhuizen in Nederland (september 2013)")</f>
        <v>Ziekenhuizen in Nederland (september 2013)</v>
      </c>
      <c r="D89" s="8" t="s">
        <v>17</v>
      </c>
      <c r="E89" s="6" t="s">
        <v>39</v>
      </c>
      <c r="F89" s="8" t="s">
        <v>19</v>
      </c>
      <c r="G89" s="6" t="s">
        <v>114</v>
      </c>
      <c r="H89" s="8" t="s">
        <v>21</v>
      </c>
      <c r="I89" s="6" t="s">
        <v>22</v>
      </c>
      <c r="J89" s="5" t="s">
        <v>23</v>
      </c>
      <c r="K89" s="2" t="s">
        <v>24</v>
      </c>
      <c r="L89" s="8" t="s">
        <v>25</v>
      </c>
      <c r="M89" s="6" t="s">
        <v>26</v>
      </c>
      <c r="N89" s="3" t="s">
        <v>27</v>
      </c>
      <c r="O89" s="6">
        <v>2</v>
      </c>
      <c r="P89" s="3" t="s">
        <v>24</v>
      </c>
      <c r="Q89" s="6"/>
    </row>
    <row r="90" spans="1:17" ht="46.5">
      <c r="A90" s="6">
        <v>107</v>
      </c>
      <c r="B90" s="8" t="s">
        <v>16</v>
      </c>
      <c r="C90" s="6" t="str">
        <f>HYPERLINK("http://data.overheid.nl/data/dataset/geurhinder-wegverkeer","Geurhinder wegverkeer")</f>
        <v>Geurhinder wegverkeer</v>
      </c>
      <c r="D90" s="8" t="s">
        <v>17</v>
      </c>
      <c r="E90" s="6" t="s">
        <v>69</v>
      </c>
      <c r="F90" s="8" t="s">
        <v>19</v>
      </c>
      <c r="G90" s="6" t="s">
        <v>115</v>
      </c>
      <c r="H90" s="8" t="s">
        <v>21</v>
      </c>
      <c r="I90" s="6" t="s">
        <v>22</v>
      </c>
      <c r="J90" s="5" t="s">
        <v>23</v>
      </c>
      <c r="K90" s="2" t="s">
        <v>24</v>
      </c>
      <c r="L90" s="8" t="s">
        <v>25</v>
      </c>
      <c r="M90" s="6" t="s">
        <v>26</v>
      </c>
      <c r="N90" s="3" t="s">
        <v>27</v>
      </c>
      <c r="O90" s="6">
        <v>1</v>
      </c>
      <c r="P90" s="3" t="s">
        <v>24</v>
      </c>
      <c r="Q90" s="6"/>
    </row>
    <row r="91" spans="1:17" ht="46.5">
      <c r="A91" s="6">
        <v>108</v>
      </c>
      <c r="B91" s="8" t="s">
        <v>16</v>
      </c>
      <c r="C91" s="6" t="str">
        <f>HYPERLINK("http://data.overheid.nl/data/dataset/geurhinder-landbouw-en-veeteelt","Geurhinder landbouw en veeteelt")</f>
        <v>Geurhinder landbouw en veeteelt</v>
      </c>
      <c r="D91" s="8" t="s">
        <v>17</v>
      </c>
      <c r="E91" s="6" t="s">
        <v>69</v>
      </c>
      <c r="F91" s="8" t="s">
        <v>19</v>
      </c>
      <c r="G91" s="6" t="s">
        <v>116</v>
      </c>
      <c r="H91" s="8" t="s">
        <v>21</v>
      </c>
      <c r="I91" s="6" t="s">
        <v>22</v>
      </c>
      <c r="J91" s="5" t="s">
        <v>23</v>
      </c>
      <c r="K91" s="2" t="s">
        <v>24</v>
      </c>
      <c r="L91" s="8" t="s">
        <v>25</v>
      </c>
      <c r="M91" s="6" t="s">
        <v>26</v>
      </c>
      <c r="N91" s="3" t="s">
        <v>27</v>
      </c>
      <c r="O91" s="6">
        <v>1</v>
      </c>
      <c r="P91" s="3" t="s">
        <v>24</v>
      </c>
      <c r="Q91" s="6"/>
    </row>
    <row r="92" spans="1:17" ht="46.5">
      <c r="A92" s="6">
        <v>109</v>
      </c>
      <c r="B92" s="8" t="s">
        <v>16</v>
      </c>
      <c r="C92" s="6" t="str">
        <f>HYPERLINK("http://data.overheid.nl/data/dataset/geurhinder-haarden-en-allesbranders","Geurhinder haarden en allesbranders")</f>
        <v>Geurhinder haarden en allesbranders</v>
      </c>
      <c r="D92" s="8" t="s">
        <v>17</v>
      </c>
      <c r="E92" s="6" t="s">
        <v>69</v>
      </c>
      <c r="F92" s="8" t="s">
        <v>19</v>
      </c>
      <c r="G92" s="6" t="s">
        <v>117</v>
      </c>
      <c r="H92" s="8" t="s">
        <v>21</v>
      </c>
      <c r="I92" s="6" t="s">
        <v>22</v>
      </c>
      <c r="J92" s="5" t="s">
        <v>23</v>
      </c>
      <c r="K92" s="2" t="s">
        <v>24</v>
      </c>
      <c r="L92" s="8" t="s">
        <v>25</v>
      </c>
      <c r="M92" s="6" t="s">
        <v>26</v>
      </c>
      <c r="N92" s="3" t="s">
        <v>27</v>
      </c>
      <c r="O92" s="6">
        <v>1</v>
      </c>
      <c r="P92" s="3" t="s">
        <v>24</v>
      </c>
      <c r="Q92" s="6"/>
    </row>
    <row r="93" spans="1:17" ht="46.5">
      <c r="A93" s="6">
        <v>110</v>
      </c>
      <c r="B93" s="8" t="s">
        <v>16</v>
      </c>
      <c r="C93" s="6" t="str">
        <f>HYPERLINK("http://data.overheid.nl/data/dataset/geurhinder-bedrijven-en-industrie","Geurhinder bedrijven en industrie")</f>
        <v>Geurhinder bedrijven en industrie</v>
      </c>
      <c r="D93" s="8" t="s">
        <v>17</v>
      </c>
      <c r="E93" s="6" t="s">
        <v>69</v>
      </c>
      <c r="F93" s="8" t="s">
        <v>19</v>
      </c>
      <c r="G93" s="6" t="s">
        <v>118</v>
      </c>
      <c r="H93" s="8" t="s">
        <v>21</v>
      </c>
      <c r="I93" s="6" t="s">
        <v>22</v>
      </c>
      <c r="J93" s="5" t="s">
        <v>23</v>
      </c>
      <c r="K93" s="2" t="s">
        <v>24</v>
      </c>
      <c r="L93" s="8" t="s">
        <v>25</v>
      </c>
      <c r="M93" s="6" t="s">
        <v>26</v>
      </c>
      <c r="N93" s="3" t="s">
        <v>27</v>
      </c>
      <c r="O93" s="6">
        <v>1</v>
      </c>
      <c r="P93" s="3" t="s">
        <v>24</v>
      </c>
      <c r="Q93" s="6"/>
    </row>
    <row r="94" spans="1:17" ht="46.5">
      <c r="A94" s="6">
        <v>111</v>
      </c>
      <c r="B94" s="8" t="s">
        <v>16</v>
      </c>
      <c r="C94" s="6" t="str">
        <f>HYPERLINK("http://data.overheid.nl/data/dataset/geluidhinder-wegen-50-km-u-per-gemeente","Geluidhinder wegen &lt;50 km/u per gemeente")</f>
        <v>Geluidhinder wegen &lt;50 km/u per gemeente</v>
      </c>
      <c r="D94" s="8" t="s">
        <v>17</v>
      </c>
      <c r="E94" s="6" t="s">
        <v>69</v>
      </c>
      <c r="F94" s="8" t="s">
        <v>19</v>
      </c>
      <c r="G94" s="6" t="s">
        <v>119</v>
      </c>
      <c r="H94" s="8" t="s">
        <v>21</v>
      </c>
      <c r="I94" s="6" t="s">
        <v>22</v>
      </c>
      <c r="J94" s="5" t="s">
        <v>23</v>
      </c>
      <c r="K94" s="2" t="s">
        <v>24</v>
      </c>
      <c r="L94" s="8" t="s">
        <v>25</v>
      </c>
      <c r="M94" s="6" t="s">
        <v>26</v>
      </c>
      <c r="N94" s="3" t="s">
        <v>27</v>
      </c>
      <c r="O94" s="6">
        <v>1</v>
      </c>
      <c r="P94" s="3" t="s">
        <v>24</v>
      </c>
      <c r="Q94" s="6"/>
    </row>
    <row r="95" spans="1:17" ht="46.5">
      <c r="A95" s="6">
        <v>112</v>
      </c>
      <c r="B95" s="8" t="s">
        <v>16</v>
      </c>
      <c r="C95" s="6" t="str">
        <f>HYPERLINK("http://data.overheid.nl/data/dataset/geluidhinder-vliegtuigen","Geluidhinder vliegtuigen")</f>
        <v>Geluidhinder vliegtuigen</v>
      </c>
      <c r="D95" s="8" t="s">
        <v>17</v>
      </c>
      <c r="E95" s="6" t="s">
        <v>69</v>
      </c>
      <c r="F95" s="8" t="s">
        <v>19</v>
      </c>
      <c r="G95" s="6" t="s">
        <v>120</v>
      </c>
      <c r="H95" s="8" t="s">
        <v>21</v>
      </c>
      <c r="I95" s="6" t="s">
        <v>22</v>
      </c>
      <c r="J95" s="5" t="s">
        <v>23</v>
      </c>
      <c r="K95" s="2" t="s">
        <v>24</v>
      </c>
      <c r="L95" s="8" t="s">
        <v>25</v>
      </c>
      <c r="M95" s="6" t="s">
        <v>26</v>
      </c>
      <c r="N95" s="3" t="s">
        <v>27</v>
      </c>
      <c r="O95" s="6">
        <v>1</v>
      </c>
      <c r="P95" s="3" t="s">
        <v>24</v>
      </c>
      <c r="Q95" s="6"/>
    </row>
    <row r="96" spans="1:17" ht="46.5">
      <c r="A96" s="6">
        <v>113</v>
      </c>
      <c r="B96" s="8" t="s">
        <v>16</v>
      </c>
      <c r="C96" s="6" t="str">
        <f>HYPERLINK("http://data.overheid.nl/data/dataset/geluidhinder-buren","Geluidhinder buren")</f>
        <v>Geluidhinder buren</v>
      </c>
      <c r="D96" s="8" t="s">
        <v>17</v>
      </c>
      <c r="E96" s="6" t="s">
        <v>69</v>
      </c>
      <c r="F96" s="8" t="s">
        <v>19</v>
      </c>
      <c r="G96" s="6" t="s">
        <v>121</v>
      </c>
      <c r="H96" s="8" t="s">
        <v>21</v>
      </c>
      <c r="I96" s="6" t="s">
        <v>22</v>
      </c>
      <c r="J96" s="5" t="s">
        <v>23</v>
      </c>
      <c r="K96" s="2" t="s">
        <v>24</v>
      </c>
      <c r="L96" s="8" t="s">
        <v>25</v>
      </c>
      <c r="M96" s="6" t="s">
        <v>26</v>
      </c>
      <c r="N96" s="3" t="s">
        <v>27</v>
      </c>
      <c r="O96" s="6">
        <v>1</v>
      </c>
      <c r="P96" s="3" t="s">
        <v>24</v>
      </c>
      <c r="Q96" s="6"/>
    </row>
    <row r="97" spans="1:17" ht="46.5">
      <c r="A97" s="6">
        <v>114</v>
      </c>
      <c r="B97" s="8" t="s">
        <v>16</v>
      </c>
      <c r="C97" s="6" t="str">
        <f>HYPERLINK("http://data.overheid.nl/data/dataset/geluidhinder-bromfietsen-en-scooters","Geluidhinder bromfietsen en scooters")</f>
        <v>Geluidhinder bromfietsen en scooters</v>
      </c>
      <c r="D97" s="8" t="s">
        <v>17</v>
      </c>
      <c r="E97" s="6" t="s">
        <v>69</v>
      </c>
      <c r="F97" s="8" t="s">
        <v>19</v>
      </c>
      <c r="G97" s="6" t="s">
        <v>122</v>
      </c>
      <c r="H97" s="8" t="s">
        <v>21</v>
      </c>
      <c r="I97" s="6" t="s">
        <v>22</v>
      </c>
      <c r="J97" s="5" t="s">
        <v>23</v>
      </c>
      <c r="K97" s="2" t="s">
        <v>24</v>
      </c>
      <c r="L97" s="8" t="s">
        <v>25</v>
      </c>
      <c r="M97" s="6" t="s">
        <v>26</v>
      </c>
      <c r="N97" s="3" t="s">
        <v>27</v>
      </c>
      <c r="O97" s="6">
        <v>1</v>
      </c>
      <c r="P97" s="3" t="s">
        <v>24</v>
      </c>
      <c r="Q97" s="6"/>
    </row>
    <row r="98" spans="1:17" ht="46.5">
      <c r="A98" s="6">
        <v>115</v>
      </c>
      <c r="B98" s="8" t="s">
        <v>16</v>
      </c>
      <c r="C98" s="6" t="str">
        <f>HYPERLINK("http://data.overheid.nl/data/dataset/geluidhinder-bedrijven-en-industrie","Geluidhinder bedrijven en industrie")</f>
        <v>Geluidhinder bedrijven en industrie</v>
      </c>
      <c r="D98" s="8" t="s">
        <v>17</v>
      </c>
      <c r="E98" s="6" t="s">
        <v>69</v>
      </c>
      <c r="F98" s="8" t="s">
        <v>19</v>
      </c>
      <c r="G98" s="6" t="s">
        <v>123</v>
      </c>
      <c r="H98" s="8" t="s">
        <v>21</v>
      </c>
      <c r="I98" s="6" t="s">
        <v>22</v>
      </c>
      <c r="J98" s="5" t="s">
        <v>23</v>
      </c>
      <c r="K98" s="2" t="s">
        <v>24</v>
      </c>
      <c r="L98" s="8" t="s">
        <v>25</v>
      </c>
      <c r="M98" s="6" t="s">
        <v>26</v>
      </c>
      <c r="N98" s="3" t="s">
        <v>27</v>
      </c>
      <c r="O98" s="6">
        <v>1</v>
      </c>
      <c r="P98" s="3" t="s">
        <v>24</v>
      </c>
      <c r="Q98" s="6"/>
    </row>
    <row r="99" spans="1:17" ht="124">
      <c r="A99" s="6">
        <v>116</v>
      </c>
      <c r="B99" s="8" t="s">
        <v>16</v>
      </c>
      <c r="C99" s="6" t="str">
        <f>HYPERLINK("http://data.overheid.nl/data/dataset/robuustheid-en-herstelvermogen-van-de-bodem-na-stress-relatief","Robuustheid en herstelvermogen van de bodem na stress (relatief)")</f>
        <v>Robuustheid en herstelvermogen van de bodem na stress (relatief)</v>
      </c>
      <c r="D99" s="8" t="s">
        <v>17</v>
      </c>
      <c r="E99" s="6" t="s">
        <v>18</v>
      </c>
      <c r="F99" s="8" t="s">
        <v>19</v>
      </c>
      <c r="G99" s="6" t="s">
        <v>124</v>
      </c>
      <c r="H99" s="8" t="s">
        <v>21</v>
      </c>
      <c r="I99" s="6" t="s">
        <v>22</v>
      </c>
      <c r="J99" s="5" t="s">
        <v>23</v>
      </c>
      <c r="K99" s="2" t="s">
        <v>24</v>
      </c>
      <c r="L99" s="8" t="s">
        <v>25</v>
      </c>
      <c r="M99" s="6" t="s">
        <v>26</v>
      </c>
      <c r="N99" s="3" t="s">
        <v>27</v>
      </c>
      <c r="O99" s="6">
        <v>2</v>
      </c>
      <c r="P99" s="3" t="s">
        <v>24</v>
      </c>
      <c r="Q99" s="6"/>
    </row>
    <row r="100" spans="1:17" ht="155">
      <c r="A100" s="6">
        <v>117</v>
      </c>
      <c r="B100" s="8" t="s">
        <v>16</v>
      </c>
      <c r="C100" s="6" t="str">
        <f>HYPERLINK("http://data.overheid.nl/data/dataset/ecologisch-kapitaal-van-de-onafgedekte-intacte-bodem-percentage","Ecologisch kapitaal van de onafgedekte, intacte bodem (percentage)")</f>
        <v>Ecologisch kapitaal van de onafgedekte, intacte bodem (percentage)</v>
      </c>
      <c r="D100" s="8" t="s">
        <v>17</v>
      </c>
      <c r="E100" s="6" t="s">
        <v>18</v>
      </c>
      <c r="F100" s="8" t="s">
        <v>19</v>
      </c>
      <c r="G100" s="6" t="s">
        <v>125</v>
      </c>
      <c r="H100" s="8" t="s">
        <v>21</v>
      </c>
      <c r="I100" s="6" t="s">
        <v>22</v>
      </c>
      <c r="J100" s="5" t="s">
        <v>23</v>
      </c>
      <c r="K100" s="2" t="s">
        <v>24</v>
      </c>
      <c r="L100" s="8" t="s">
        <v>25</v>
      </c>
      <c r="M100" s="6" t="s">
        <v>26</v>
      </c>
      <c r="N100" s="3" t="s">
        <v>27</v>
      </c>
      <c r="O100" s="6">
        <v>2</v>
      </c>
      <c r="P100" s="3" t="s">
        <v>24</v>
      </c>
      <c r="Q100" s="6"/>
    </row>
    <row r="101" spans="1:17" ht="170.5">
      <c r="A101" s="6">
        <v>118</v>
      </c>
      <c r="B101" s="8" t="s">
        <v>16</v>
      </c>
      <c r="C101" s="6" t="str">
        <f>HYPERLINK("http://data.overheid.nl/data/dataset/verandering-nitraatconcentratie-in-het-grondwater-onder-natuurgebieden","Verandering nitraatconcentratie in het grondwater onder natuurgebieden")</f>
        <v>Verandering nitraatconcentratie in het grondwater onder natuurgebieden</v>
      </c>
      <c r="D101" s="8" t="s">
        <v>17</v>
      </c>
      <c r="E101" s="6" t="s">
        <v>18</v>
      </c>
      <c r="F101" s="8" t="s">
        <v>19</v>
      </c>
      <c r="G101" s="6" t="s">
        <v>126</v>
      </c>
      <c r="H101" s="8" t="s">
        <v>21</v>
      </c>
      <c r="I101" s="6" t="s">
        <v>22</v>
      </c>
      <c r="J101" s="5" t="s">
        <v>23</v>
      </c>
      <c r="K101" s="2" t="s">
        <v>24</v>
      </c>
      <c r="L101" s="8" t="s">
        <v>25</v>
      </c>
      <c r="M101" s="6" t="s">
        <v>26</v>
      </c>
      <c r="N101" s="3" t="s">
        <v>27</v>
      </c>
      <c r="O101" s="6">
        <v>1</v>
      </c>
      <c r="P101" s="3" t="s">
        <v>24</v>
      </c>
      <c r="Q101" s="6"/>
    </row>
    <row r="102" spans="1:17" ht="31">
      <c r="A102" s="6">
        <v>119</v>
      </c>
      <c r="B102" s="8" t="s">
        <v>16</v>
      </c>
      <c r="C102" s="6" t="str">
        <f>HYPERLINK("http://data.overheid.nl/data/dataset/hemelhelderheid-aantal-sterren","Hemelhelderheid - aantal sterren")</f>
        <v>Hemelhelderheid - aantal sterren</v>
      </c>
      <c r="D102" s="8" t="s">
        <v>17</v>
      </c>
      <c r="E102" s="6" t="s">
        <v>69</v>
      </c>
      <c r="F102" s="8" t="s">
        <v>19</v>
      </c>
      <c r="G102" s="6" t="s">
        <v>127</v>
      </c>
      <c r="H102" s="8" t="s">
        <v>21</v>
      </c>
      <c r="I102" s="6" t="s">
        <v>22</v>
      </c>
      <c r="J102" s="5" t="s">
        <v>23</v>
      </c>
      <c r="K102" s="2" t="s">
        <v>24</v>
      </c>
      <c r="L102" s="8" t="s">
        <v>25</v>
      </c>
      <c r="M102" s="6" t="s">
        <v>26</v>
      </c>
      <c r="N102" s="3" t="s">
        <v>27</v>
      </c>
      <c r="O102" s="6">
        <v>1</v>
      </c>
      <c r="P102" s="3" t="s">
        <v>24</v>
      </c>
      <c r="Q102" s="6"/>
    </row>
    <row r="103" spans="1:17" ht="108.5">
      <c r="A103" s="6">
        <v>120</v>
      </c>
      <c r="B103" s="8" t="s">
        <v>16</v>
      </c>
      <c r="C103" s="6" t="str">
        <f>HYPERLINK("http://data.overheid.nl/data/dataset/verandering-nitraatconcentratie-in-het-grondwater","Verandering nitraatconcentratie in het grondwater")</f>
        <v>Verandering nitraatconcentratie in het grondwater</v>
      </c>
      <c r="D103" s="8" t="s">
        <v>17</v>
      </c>
      <c r="E103" s="6" t="s">
        <v>18</v>
      </c>
      <c r="F103" s="8" t="s">
        <v>19</v>
      </c>
      <c r="G103" s="6" t="s">
        <v>128</v>
      </c>
      <c r="H103" s="8" t="s">
        <v>21</v>
      </c>
      <c r="I103" s="6" t="s">
        <v>22</v>
      </c>
      <c r="J103" s="5" t="s">
        <v>23</v>
      </c>
      <c r="K103" s="2" t="s">
        <v>24</v>
      </c>
      <c r="L103" s="8" t="s">
        <v>25</v>
      </c>
      <c r="M103" s="6" t="s">
        <v>26</v>
      </c>
      <c r="N103" s="3" t="s">
        <v>27</v>
      </c>
      <c r="O103" s="6">
        <v>1</v>
      </c>
      <c r="P103" s="3" t="s">
        <v>24</v>
      </c>
      <c r="Q103" s="6"/>
    </row>
    <row r="104" spans="1:17" ht="31">
      <c r="A104" s="13">
        <v>121</v>
      </c>
      <c r="B104" s="13"/>
      <c r="C104" s="13" t="s">
        <v>135</v>
      </c>
      <c r="D104" s="13" t="s">
        <v>17</v>
      </c>
      <c r="E104" s="13"/>
      <c r="F104" s="13" t="s">
        <v>19</v>
      </c>
      <c r="G104" s="13"/>
      <c r="H104" s="13"/>
      <c r="I104" s="13"/>
      <c r="J104" s="13"/>
      <c r="K104" s="14" t="s">
        <v>24</v>
      </c>
      <c r="L104" s="13" t="s">
        <v>134</v>
      </c>
      <c r="M104" s="13"/>
      <c r="N104" s="14"/>
      <c r="O104" s="6"/>
      <c r="P104" s="3" t="s">
        <v>24</v>
      </c>
      <c r="Q104" s="6"/>
    </row>
    <row r="105" spans="1:17" ht="31">
      <c r="A105" s="13">
        <v>123</v>
      </c>
      <c r="B105" s="13"/>
      <c r="C105" s="13" t="s">
        <v>136</v>
      </c>
      <c r="D105" s="13" t="s">
        <v>17</v>
      </c>
      <c r="E105" s="13"/>
      <c r="F105" s="13" t="s">
        <v>19</v>
      </c>
      <c r="G105" s="13"/>
      <c r="H105" s="13"/>
      <c r="I105" s="13"/>
      <c r="J105" s="13"/>
      <c r="K105" s="14" t="s">
        <v>24</v>
      </c>
      <c r="L105" s="13" t="s">
        <v>134</v>
      </c>
      <c r="M105" s="13"/>
      <c r="N105" s="14"/>
      <c r="O105" s="6"/>
      <c r="P105" s="3" t="s">
        <v>24</v>
      </c>
      <c r="Q105" s="6"/>
    </row>
    <row r="106" spans="1:17" ht="46.5">
      <c r="A106" s="13">
        <v>124</v>
      </c>
      <c r="B106" s="13"/>
      <c r="C106" s="13" t="s">
        <v>137</v>
      </c>
      <c r="D106" s="13" t="s">
        <v>17</v>
      </c>
      <c r="E106" s="13"/>
      <c r="F106" s="13" t="s">
        <v>19</v>
      </c>
      <c r="G106" s="13"/>
      <c r="H106" s="13"/>
      <c r="I106" s="13"/>
      <c r="J106" s="13"/>
      <c r="K106" s="14" t="s">
        <v>24</v>
      </c>
      <c r="L106" s="13" t="s">
        <v>134</v>
      </c>
      <c r="M106" s="13"/>
      <c r="N106" s="14"/>
      <c r="O106" s="6"/>
      <c r="P106" s="3" t="s">
        <v>24</v>
      </c>
      <c r="Q106" s="6"/>
    </row>
    <row r="107" spans="1:17" ht="31">
      <c r="A107" s="13">
        <v>125</v>
      </c>
      <c r="B107" s="13" t="s">
        <v>16</v>
      </c>
      <c r="C107" s="13" t="s">
        <v>138</v>
      </c>
      <c r="D107" s="13" t="s">
        <v>17</v>
      </c>
      <c r="E107" s="13" t="s">
        <v>39</v>
      </c>
      <c r="F107" s="13"/>
      <c r="G107" s="13" t="s">
        <v>149</v>
      </c>
      <c r="H107" s="13" t="s">
        <v>21</v>
      </c>
      <c r="I107" s="13" t="s">
        <v>22</v>
      </c>
      <c r="J107" s="13"/>
      <c r="K107" s="14"/>
      <c r="L107" s="13" t="s">
        <v>144</v>
      </c>
      <c r="M107" s="13"/>
      <c r="N107" s="15">
        <v>42781</v>
      </c>
      <c r="O107" s="13">
        <v>1</v>
      </c>
      <c r="P107" s="14"/>
      <c r="Q107" s="13"/>
    </row>
    <row r="108" spans="1:17" ht="31">
      <c r="A108" s="13">
        <v>126</v>
      </c>
      <c r="B108" s="13" t="s">
        <v>16</v>
      </c>
      <c r="C108" s="13" t="s">
        <v>139</v>
      </c>
      <c r="D108" s="13" t="s">
        <v>17</v>
      </c>
      <c r="E108" s="13" t="s">
        <v>39</v>
      </c>
      <c r="F108" s="13"/>
      <c r="G108" s="13" t="s">
        <v>150</v>
      </c>
      <c r="H108" s="13" t="s">
        <v>21</v>
      </c>
      <c r="I108" s="13" t="s">
        <v>22</v>
      </c>
      <c r="J108" s="13"/>
      <c r="K108" s="14"/>
      <c r="L108" s="13" t="s">
        <v>144</v>
      </c>
      <c r="M108" s="13"/>
      <c r="N108" s="15">
        <v>42781</v>
      </c>
      <c r="O108" s="13">
        <v>1</v>
      </c>
      <c r="P108" s="14"/>
      <c r="Q108" s="13"/>
    </row>
    <row r="109" spans="1:17" ht="31">
      <c r="A109" s="13">
        <v>127</v>
      </c>
      <c r="B109" s="13" t="s">
        <v>16</v>
      </c>
      <c r="C109" s="13" t="s">
        <v>140</v>
      </c>
      <c r="D109" s="13" t="s">
        <v>17</v>
      </c>
      <c r="E109" s="13" t="s">
        <v>39</v>
      </c>
      <c r="F109" s="13"/>
      <c r="G109" s="13" t="s">
        <v>145</v>
      </c>
      <c r="H109" s="13" t="s">
        <v>21</v>
      </c>
      <c r="I109" s="13" t="s">
        <v>22</v>
      </c>
      <c r="J109" s="13"/>
      <c r="K109" s="14"/>
      <c r="L109" s="13" t="s">
        <v>144</v>
      </c>
      <c r="M109" s="13"/>
      <c r="N109" s="15">
        <v>42781</v>
      </c>
      <c r="O109" s="13">
        <v>1</v>
      </c>
      <c r="P109" s="14"/>
      <c r="Q109" s="13"/>
    </row>
    <row r="110" spans="1:17" ht="31">
      <c r="A110" s="13">
        <v>128</v>
      </c>
      <c r="B110" s="13" t="s">
        <v>16</v>
      </c>
      <c r="C110" s="13" t="s">
        <v>141</v>
      </c>
      <c r="D110" s="13" t="s">
        <v>17</v>
      </c>
      <c r="E110" s="13" t="s">
        <v>39</v>
      </c>
      <c r="F110" s="13"/>
      <c r="G110" s="13" t="s">
        <v>146</v>
      </c>
      <c r="H110" s="13" t="s">
        <v>21</v>
      </c>
      <c r="I110" s="13" t="s">
        <v>22</v>
      </c>
      <c r="J110" s="13"/>
      <c r="K110" s="14"/>
      <c r="L110" s="13" t="s">
        <v>144</v>
      </c>
      <c r="M110" s="13"/>
      <c r="N110" s="15">
        <v>42781</v>
      </c>
      <c r="O110" s="13">
        <v>1</v>
      </c>
      <c r="P110" s="14"/>
      <c r="Q110" s="13"/>
    </row>
    <row r="111" spans="1:17" ht="31">
      <c r="A111" s="13">
        <v>129</v>
      </c>
      <c r="B111" s="13" t="s">
        <v>16</v>
      </c>
      <c r="C111" s="13" t="s">
        <v>142</v>
      </c>
      <c r="D111" s="13" t="s">
        <v>17</v>
      </c>
      <c r="E111" s="13" t="s">
        <v>39</v>
      </c>
      <c r="F111" s="13"/>
      <c r="G111" s="13" t="s">
        <v>147</v>
      </c>
      <c r="H111" s="13" t="s">
        <v>21</v>
      </c>
      <c r="I111" s="13" t="s">
        <v>22</v>
      </c>
      <c r="J111" s="13"/>
      <c r="K111" s="14"/>
      <c r="L111" s="13" t="s">
        <v>144</v>
      </c>
      <c r="M111" s="13"/>
      <c r="N111" s="15">
        <v>42781</v>
      </c>
      <c r="O111" s="13">
        <v>1</v>
      </c>
      <c r="P111" s="14"/>
      <c r="Q111" s="13"/>
    </row>
    <row r="112" spans="1:17" ht="31">
      <c r="A112" s="13">
        <v>130</v>
      </c>
      <c r="B112" s="13" t="s">
        <v>16</v>
      </c>
      <c r="C112" s="13" t="s">
        <v>143</v>
      </c>
      <c r="D112" s="13" t="s">
        <v>17</v>
      </c>
      <c r="E112" s="13" t="s">
        <v>39</v>
      </c>
      <c r="F112" s="13"/>
      <c r="G112" s="13" t="s">
        <v>148</v>
      </c>
      <c r="H112" s="13" t="s">
        <v>21</v>
      </c>
      <c r="I112" s="13" t="s">
        <v>22</v>
      </c>
      <c r="J112" s="13"/>
      <c r="K112" s="13"/>
      <c r="L112" s="13" t="s">
        <v>144</v>
      </c>
      <c r="M112" s="13"/>
      <c r="N112" s="13">
        <v>42781</v>
      </c>
      <c r="O112" s="13">
        <v>1</v>
      </c>
      <c r="P112" s="13"/>
      <c r="Q112" s="13"/>
    </row>
    <row r="113" spans="1:17" ht="31">
      <c r="A113" s="13">
        <v>131</v>
      </c>
      <c r="B113" s="13" t="s">
        <v>16</v>
      </c>
      <c r="C113" s="13" t="s">
        <v>151</v>
      </c>
      <c r="D113" s="13" t="s">
        <v>17</v>
      </c>
      <c r="E113" s="13"/>
      <c r="F113" s="13" t="s">
        <v>19</v>
      </c>
      <c r="G113" s="13" t="s">
        <v>152</v>
      </c>
      <c r="H113" s="13" t="s">
        <v>21</v>
      </c>
      <c r="I113" s="13" t="s">
        <v>22</v>
      </c>
      <c r="J113" s="13"/>
      <c r="K113" s="13"/>
      <c r="L113" s="13" t="s">
        <v>144</v>
      </c>
      <c r="M113" s="13"/>
      <c r="N113" s="13">
        <v>42782</v>
      </c>
      <c r="O113" s="13"/>
      <c r="P113" s="13"/>
      <c r="Q113" s="13"/>
    </row>
    <row r="114" spans="1:17" ht="93">
      <c r="A114" s="13">
        <v>132</v>
      </c>
      <c r="B114" s="13" t="s">
        <v>16</v>
      </c>
      <c r="C114" s="13" t="s">
        <v>153</v>
      </c>
      <c r="D114" s="13" t="s">
        <v>17</v>
      </c>
      <c r="E114" s="13" t="s">
        <v>39</v>
      </c>
      <c r="F114" s="13" t="s">
        <v>19</v>
      </c>
      <c r="G114" s="13" t="s">
        <v>154</v>
      </c>
      <c r="H114" s="13" t="s">
        <v>21</v>
      </c>
      <c r="I114" s="13" t="s">
        <v>22</v>
      </c>
      <c r="J114" s="13"/>
      <c r="K114" s="13"/>
      <c r="L114" s="13" t="s">
        <v>25</v>
      </c>
      <c r="M114" s="13"/>
      <c r="N114" s="13">
        <v>42782</v>
      </c>
      <c r="O114" s="13"/>
      <c r="P114" s="13"/>
      <c r="Q114" s="13"/>
    </row>
  </sheetData>
  <autoFilter ref="A5:Q112"/>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2017-01-19T10:52:10Z</dcterms:created>
  <dcterms:modified xsi:type="dcterms:W3CDTF">2017-06-09T09:54:29Z</dcterms:modified>
</cp:coreProperties>
</file>